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Výkaz výměr" sheetId="2" r:id="rId1"/>
  </sheets>
  <definedNames>
    <definedName name="_xlnm.Print_Titles" localSheetId="0">'Výkaz výměr'!$130:$130</definedName>
    <definedName name="_xlnm.Print_Area" localSheetId="0">'Výkaz výměr'!$C$4:$Q$70,'Výkaz výměr'!$C$76:$Q$115,'Výkaz výměr'!$C$121:$Q$241</definedName>
  </definedNames>
  <calcPr calcId="124519"/>
</workbook>
</file>

<file path=xl/calcChain.xml><?xml version="1.0" encoding="utf-8"?>
<calcChain xmlns="http://schemas.openxmlformats.org/spreadsheetml/2006/main">
  <c r="N241" i="2"/>
  <c r="BI240"/>
  <c r="BH240"/>
  <c r="BG240"/>
  <c r="BF240"/>
  <c r="AA240"/>
  <c r="Y240"/>
  <c r="W240"/>
  <c r="BK240"/>
  <c r="N240"/>
  <c r="BE240"/>
  <c r="BI239"/>
  <c r="BH239"/>
  <c r="BG239"/>
  <c r="BF239"/>
  <c r="AA239"/>
  <c r="Y239"/>
  <c r="W239"/>
  <c r="BK239"/>
  <c r="N239"/>
  <c r="BE239"/>
  <c r="BI238"/>
  <c r="BH238"/>
  <c r="BG238"/>
  <c r="BF238"/>
  <c r="AA238"/>
  <c r="Y238"/>
  <c r="W238"/>
  <c r="BK238"/>
  <c r="N238"/>
  <c r="BE238"/>
  <c r="BI237"/>
  <c r="BH237"/>
  <c r="BG237"/>
  <c r="BF237"/>
  <c r="AA237"/>
  <c r="AA236"/>
  <c r="Y237"/>
  <c r="Y236"/>
  <c r="W237"/>
  <c r="W236"/>
  <c r="BK237"/>
  <c r="BK236"/>
  <c r="N236" s="1"/>
  <c r="N105" s="1"/>
  <c r="N237"/>
  <c r="BE237"/>
  <c r="BI235"/>
  <c r="BH235"/>
  <c r="BG235"/>
  <c r="BF235"/>
  <c r="AA235"/>
  <c r="Y235"/>
  <c r="W235"/>
  <c r="BK235"/>
  <c r="N235"/>
  <c r="BE235" s="1"/>
  <c r="BI234"/>
  <c r="BH234"/>
  <c r="BG234"/>
  <c r="BF234"/>
  <c r="AA234"/>
  <c r="Y234"/>
  <c r="W234"/>
  <c r="BK234"/>
  <c r="N234"/>
  <c r="BE234" s="1"/>
  <c r="BI233"/>
  <c r="BH233"/>
  <c r="BG233"/>
  <c r="BF233"/>
  <c r="AA233"/>
  <c r="AA232" s="1"/>
  <c r="Y233"/>
  <c r="Y232" s="1"/>
  <c r="W233"/>
  <c r="W232" s="1"/>
  <c r="BK233"/>
  <c r="BK232" s="1"/>
  <c r="N232" s="1"/>
  <c r="N104" s="1"/>
  <c r="N233"/>
  <c r="BE233"/>
  <c r="BI231"/>
  <c r="BH231"/>
  <c r="BG231"/>
  <c r="BF231"/>
  <c r="AA231"/>
  <c r="Y231"/>
  <c r="W231"/>
  <c r="BK231"/>
  <c r="N231"/>
  <c r="BE231" s="1"/>
  <c r="BI230"/>
  <c r="BH230"/>
  <c r="BG230"/>
  <c r="BF230"/>
  <c r="AA230"/>
  <c r="Y230"/>
  <c r="W230"/>
  <c r="BK230"/>
  <c r="N230"/>
  <c r="BE230" s="1"/>
  <c r="BI229"/>
  <c r="BH229"/>
  <c r="BG229"/>
  <c r="BF229"/>
  <c r="AA229"/>
  <c r="Y229"/>
  <c r="W229"/>
  <c r="BK229"/>
  <c r="N229"/>
  <c r="BE229" s="1"/>
  <c r="BI228"/>
  <c r="BH228"/>
  <c r="BG228"/>
  <c r="BF228"/>
  <c r="AA228"/>
  <c r="Y228"/>
  <c r="W228"/>
  <c r="BK228"/>
  <c r="N228"/>
  <c r="BE228" s="1"/>
  <c r="BI227"/>
  <c r="BH227"/>
  <c r="BG227"/>
  <c r="BF227"/>
  <c r="AA227"/>
  <c r="AA226" s="1"/>
  <c r="Y227"/>
  <c r="Y226" s="1"/>
  <c r="W227"/>
  <c r="W226" s="1"/>
  <c r="BK227"/>
  <c r="BK226" s="1"/>
  <c r="N226" s="1"/>
  <c r="N103" s="1"/>
  <c r="N227"/>
  <c r="BE227"/>
  <c r="BI225"/>
  <c r="BH225"/>
  <c r="BG225"/>
  <c r="BF225"/>
  <c r="AA225"/>
  <c r="Y225"/>
  <c r="W225"/>
  <c r="BK225"/>
  <c r="N225"/>
  <c r="BE225" s="1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Y222"/>
  <c r="W222"/>
  <c r="BK222"/>
  <c r="N222"/>
  <c r="BE222"/>
  <c r="BI221"/>
  <c r="BH221"/>
  <c r="BG221"/>
  <c r="BF221"/>
  <c r="AA221"/>
  <c r="AA220"/>
  <c r="Y221"/>
  <c r="Y220"/>
  <c r="W221"/>
  <c r="W220"/>
  <c r="BK221"/>
  <c r="BK220"/>
  <c r="N220" s="1"/>
  <c r="N102" s="1"/>
  <c r="N221"/>
  <c r="BE221" s="1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7"/>
  <c r="BH217"/>
  <c r="BG217"/>
  <c r="BF217"/>
  <c r="AA217"/>
  <c r="Y217"/>
  <c r="W217"/>
  <c r="BK217"/>
  <c r="N217"/>
  <c r="BE217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AA213"/>
  <c r="Y214"/>
  <c r="Y213"/>
  <c r="W214"/>
  <c r="W213"/>
  <c r="BK214"/>
  <c r="BK213"/>
  <c r="N213" s="1"/>
  <c r="N101" s="1"/>
  <c r="N214"/>
  <c r="BE214" s="1"/>
  <c r="BI212"/>
  <c r="BH212"/>
  <c r="BG212"/>
  <c r="BF212"/>
  <c r="AA212"/>
  <c r="AA211"/>
  <c r="Y212"/>
  <c r="Y211"/>
  <c r="W212"/>
  <c r="W211"/>
  <c r="BK212"/>
  <c r="BK211"/>
  <c r="N211" s="1"/>
  <c r="N100" s="1"/>
  <c r="N212"/>
  <c r="BE212" s="1"/>
  <c r="BI210"/>
  <c r="BH210"/>
  <c r="BG210"/>
  <c r="BF210"/>
  <c r="AA210"/>
  <c r="AA209"/>
  <c r="Y210"/>
  <c r="Y209"/>
  <c r="W210"/>
  <c r="W209"/>
  <c r="BK210"/>
  <c r="BK209"/>
  <c r="N209" s="1"/>
  <c r="N99" s="1"/>
  <c r="N210"/>
  <c r="BE210" s="1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Y203"/>
  <c r="W203"/>
  <c r="BK203"/>
  <c r="N203"/>
  <c r="BE203"/>
  <c r="BI202"/>
  <c r="BH202"/>
  <c r="BG202"/>
  <c r="BF202"/>
  <c r="AA202"/>
  <c r="Y202"/>
  <c r="W202"/>
  <c r="BK202"/>
  <c r="N202"/>
  <c r="BE202"/>
  <c r="BI201"/>
  <c r="BH201"/>
  <c r="BG201"/>
  <c r="BF201"/>
  <c r="AA201"/>
  <c r="AA200"/>
  <c r="Y201"/>
  <c r="Y200"/>
  <c r="W201"/>
  <c r="W200"/>
  <c r="BK201"/>
  <c r="BK200"/>
  <c r="N200" s="1"/>
  <c r="N98" s="1"/>
  <c r="N201"/>
  <c r="BE201" s="1"/>
  <c r="BI199"/>
  <c r="BH199"/>
  <c r="BG199"/>
  <c r="BF199"/>
  <c r="AA199"/>
  <c r="Y199"/>
  <c r="W199"/>
  <c r="BK199"/>
  <c r="N199"/>
  <c r="BE199"/>
  <c r="BI198"/>
  <c r="BH198"/>
  <c r="BG198"/>
  <c r="BF198"/>
  <c r="AA198"/>
  <c r="Y198"/>
  <c r="W198"/>
  <c r="BK198"/>
  <c r="N198"/>
  <c r="BE198"/>
  <c r="BI197"/>
  <c r="BH197"/>
  <c r="BG197"/>
  <c r="BF197"/>
  <c r="AA197"/>
  <c r="AA196"/>
  <c r="Y197"/>
  <c r="Y196"/>
  <c r="W197"/>
  <c r="W196"/>
  <c r="BK197"/>
  <c r="BK196"/>
  <c r="N196" s="1"/>
  <c r="N97" s="1"/>
  <c r="N197"/>
  <c r="BE197" s="1"/>
  <c r="BI195"/>
  <c r="BH195"/>
  <c r="BG195"/>
  <c r="BF195"/>
  <c r="AA195"/>
  <c r="Y195"/>
  <c r="W195"/>
  <c r="BK195"/>
  <c r="N195"/>
  <c r="BE195"/>
  <c r="BI194"/>
  <c r="BH194"/>
  <c r="BG194"/>
  <c r="BF194"/>
  <c r="AA194"/>
  <c r="Y194"/>
  <c r="W194"/>
  <c r="BK194"/>
  <c r="N194"/>
  <c r="BE194"/>
  <c r="BI193"/>
  <c r="BH193"/>
  <c r="BG193"/>
  <c r="BF193"/>
  <c r="AA193"/>
  <c r="AA192"/>
  <c r="AA191" s="1"/>
  <c r="Y193"/>
  <c r="Y192" s="1"/>
  <c r="Y191" s="1"/>
  <c r="W193"/>
  <c r="W192"/>
  <c r="W191" s="1"/>
  <c r="BK193"/>
  <c r="BK192" s="1"/>
  <c r="N193"/>
  <c r="BE193"/>
  <c r="BI190"/>
  <c r="BH190"/>
  <c r="BG190"/>
  <c r="BF190"/>
  <c r="AA190"/>
  <c r="AA189"/>
  <c r="Y190"/>
  <c r="Y189"/>
  <c r="W190"/>
  <c r="W189"/>
  <c r="BK190"/>
  <c r="BK189"/>
  <c r="N189" s="1"/>
  <c r="N94" s="1"/>
  <c r="N190"/>
  <c r="BE190" s="1"/>
  <c r="BI188"/>
  <c r="BH188"/>
  <c r="BG188"/>
  <c r="BF188"/>
  <c r="AA188"/>
  <c r="Y188"/>
  <c r="W188"/>
  <c r="BK188"/>
  <c r="N188"/>
  <c r="BE188"/>
  <c r="BI187"/>
  <c r="BH187"/>
  <c r="BG187"/>
  <c r="BF187"/>
  <c r="AA187"/>
  <c r="Y187"/>
  <c r="W187"/>
  <c r="BK187"/>
  <c r="N187"/>
  <c r="BE187"/>
  <c r="BI186"/>
  <c r="BH186"/>
  <c r="BG186"/>
  <c r="BF186"/>
  <c r="AA186"/>
  <c r="AA185"/>
  <c r="Y186"/>
  <c r="Y185"/>
  <c r="W186"/>
  <c r="W185"/>
  <c r="BK186"/>
  <c r="BK185"/>
  <c r="N185" s="1"/>
  <c r="N93" s="1"/>
  <c r="N186"/>
  <c r="BE186" s="1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AA163"/>
  <c r="Y164"/>
  <c r="Y163"/>
  <c r="W164"/>
  <c r="W163"/>
  <c r="BK164"/>
  <c r="BK163"/>
  <c r="N163" s="1"/>
  <c r="N92" s="1"/>
  <c r="N164"/>
  <c r="BE164" s="1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AA148"/>
  <c r="Y149"/>
  <c r="Y148"/>
  <c r="W149"/>
  <c r="W148"/>
  <c r="BK149"/>
  <c r="BK148"/>
  <c r="N148" s="1"/>
  <c r="N91" s="1"/>
  <c r="N149"/>
  <c r="BE149" s="1"/>
  <c r="BI147"/>
  <c r="BH147"/>
  <c r="BG147"/>
  <c r="BF147"/>
  <c r="AA147"/>
  <c r="Y147"/>
  <c r="W147"/>
  <c r="BK147"/>
  <c r="N147"/>
  <c r="BE147"/>
  <c r="BI146"/>
  <c r="BH146"/>
  <c r="BG146"/>
  <c r="BF146"/>
  <c r="AA146"/>
  <c r="AA145"/>
  <c r="Y146"/>
  <c r="Y145"/>
  <c r="W146"/>
  <c r="W145"/>
  <c r="BK146"/>
  <c r="BK145"/>
  <c r="N145" s="1"/>
  <c r="N90" s="1"/>
  <c r="N146"/>
  <c r="BE146" s="1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AA133"/>
  <c r="AA132" s="1"/>
  <c r="AA131" s="1"/>
  <c r="Y134"/>
  <c r="Y133"/>
  <c r="Y132" s="1"/>
  <c r="Y131" s="1"/>
  <c r="W134"/>
  <c r="W133"/>
  <c r="W132" s="1"/>
  <c r="W131" s="1"/>
  <c r="BK134"/>
  <c r="BK133" s="1"/>
  <c r="N134"/>
  <c r="BE134" s="1"/>
  <c r="M127"/>
  <c r="F127"/>
  <c r="F125"/>
  <c r="F123"/>
  <c r="BI113"/>
  <c r="BH113"/>
  <c r="BG113"/>
  <c r="BF113"/>
  <c r="BI112"/>
  <c r="BH112"/>
  <c r="BG112"/>
  <c r="BF112"/>
  <c r="BI111"/>
  <c r="BH111"/>
  <c r="BG111"/>
  <c r="BF111"/>
  <c r="BI110"/>
  <c r="BH110"/>
  <c r="BG110"/>
  <c r="BF110"/>
  <c r="BI109"/>
  <c r="BH109"/>
  <c r="BG109"/>
  <c r="BF109"/>
  <c r="BI108"/>
  <c r="H35" s="1"/>
  <c r="BH108"/>
  <c r="H34"/>
  <c r="BG108"/>
  <c r="H33" s="1"/>
  <c r="BF108"/>
  <c r="M32"/>
  <c r="H32"/>
  <c r="M82"/>
  <c r="F82"/>
  <c r="F80"/>
  <c r="F78"/>
  <c r="M128"/>
  <c r="M83"/>
  <c r="F128"/>
  <c r="M125"/>
  <c r="M80" l="1"/>
  <c r="BK132"/>
  <c r="N133"/>
  <c r="N89" s="1"/>
  <c r="BK191"/>
  <c r="N191" s="1"/>
  <c r="N95" s="1"/>
  <c r="N192"/>
  <c r="N96" s="1"/>
  <c r="F83"/>
  <c r="BK131" l="1"/>
  <c r="N131" s="1"/>
  <c r="N87" s="1"/>
  <c r="N132"/>
  <c r="N88" s="1"/>
  <c r="N112" l="1"/>
  <c r="BE112" s="1"/>
  <c r="N110"/>
  <c r="BE110" s="1"/>
  <c r="N109"/>
  <c r="BE109" s="1"/>
  <c r="N108"/>
  <c r="M26"/>
  <c r="N113"/>
  <c r="BE113" s="1"/>
  <c r="N111"/>
  <c r="BE111" s="1"/>
  <c r="N107" l="1"/>
  <c r="BE108"/>
  <c r="M27" l="1"/>
  <c r="L115"/>
  <c r="M31"/>
  <c r="H31"/>
  <c r="M29" l="1"/>
  <c r="L37" l="1"/>
</calcChain>
</file>

<file path=xl/sharedStrings.xml><?xml version="1.0" encoding="utf-8"?>
<sst xmlns="http://schemas.openxmlformats.org/spreadsheetml/2006/main" count="1589" uniqueCount="496">
  <si>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</si>
  <si>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</si>
  <si>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</si>
  <si>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</si>
  <si>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</si>
  <si>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</si>
  <si>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</si>
  <si>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</si>
  <si>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</si>
  <si>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</si>
  <si>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</si>
  <si>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</si>
  <si>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</si>
  <si>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</si>
  <si>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</si>
  <si>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</si>
  <si>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</si>
  <si>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</si>
  <si>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</si>
  <si>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</si>
  <si>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</si>
  <si>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</si>
  <si>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</si>
  <si>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</si>
  <si>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</si>
  <si>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</si>
  <si>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</si>
  <si>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</si>
  <si>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</si>
  <si>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</si>
  <si>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</si>
  <si>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</si>
  <si>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</si>
  <si>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</si>
  <si>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</si>
  <si>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</si>
  <si>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</si>
  <si>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</si>
  <si>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</si>
  <si>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</si>
  <si>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{cb2c59be-f8a3-4990-9c46-f6aac655984c}</t>
  </si>
  <si>
    <t>1</t>
  </si>
  <si>
    <t>Ostatní náklady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</si>
  <si>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</si>
  <si>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</si>
  <si>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</si>
  <si>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</si>
  <si>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</si>
  <si>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</si>
  <si>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P1</t>
  </si>
  <si>
    <t>0,738</t>
  </si>
  <si>
    <t>2</t>
  </si>
  <si>
    <t>P3</t>
  </si>
  <si>
    <t>0,775</t>
  </si>
  <si>
    <t>KRYCÍ LIST ROZPOČTU</t>
  </si>
  <si>
    <t>P2</t>
  </si>
  <si>
    <t>2,891</t>
  </si>
  <si>
    <t>U240</t>
  </si>
  <si>
    <t>0,093</t>
  </si>
  <si>
    <t>osteni</t>
  </si>
  <si>
    <t>2,46</t>
  </si>
  <si>
    <t>vyplněotvoru</t>
  </si>
  <si>
    <t>30,3</t>
  </si>
  <si>
    <t>obklady</t>
  </si>
  <si>
    <t>27,03</t>
  </si>
  <si>
    <t>zárubně</t>
  </si>
  <si>
    <t>3,02</t>
  </si>
  <si>
    <t>záruben</t>
  </si>
  <si>
    <t>nosnikyvalc</t>
  </si>
  <si>
    <t>11,2</t>
  </si>
  <si>
    <t>vysokystropmč004</t>
  </si>
  <si>
    <t>18,045</t>
  </si>
  <si>
    <t>strop</t>
  </si>
  <si>
    <t>7,12</t>
  </si>
  <si>
    <t>obklad</t>
  </si>
  <si>
    <t>-54,06</t>
  </si>
  <si>
    <t>podhledsdk</t>
  </si>
  <si>
    <t>17,33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</si>
  <si>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</si>
  <si>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</si>
  <si>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</si>
  <si>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</si>
  <si>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</si>
  <si>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</si>
  <si>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</si>
  <si>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</si>
  <si>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</si>
  <si>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</si>
  <si>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</si>
  <si>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</si>
  <si>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</si>
  <si>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</si>
  <si>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</si>
  <si>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</si>
  <si>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</t>
  </si>
  <si>
    <t xml:space="preserve">    731 - Ústřední vytápění </t>
  </si>
  <si>
    <t xml:space="preserve">    741 - Elektroinstalace </t>
  </si>
  <si>
    <t xml:space="preserve">    763 - Konstrukce suché výstavby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</si>
  <si>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</si>
  <si>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</si>
  <si>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</si>
  <si>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</si>
  <si>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</si>
  <si>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</si>
  <si>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</si>
  <si>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</si>
  <si>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</si>
  <si>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</si>
  <si>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</si>
  <si>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</si>
  <si>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</si>
  <si>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</si>
  <si>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</si>
  <si>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</si>
  <si>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</si>
  <si>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</si>
  <si>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</si>
  <si>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</si>
  <si>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</si>
  <si>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</si>
  <si>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</si>
  <si>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</si>
  <si>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</si>
  <si>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</si>
  <si>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</si>
  <si>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</si>
  <si>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6</t>
  </si>
  <si>
    <t>K</t>
  </si>
  <si>
    <t>317941121</t>
  </si>
  <si>
    <t>Osazování ocelových válcovaných nosníků na zdivu I, IE, U, UE nebo L do č 12 vč kotevního materiálu - svorníků</t>
  </si>
  <si>
    <t>t</t>
  </si>
  <si>
    <t>4</t>
  </si>
  <si>
    <t>510261375</t>
  </si>
  <si>
    <t>7</t>
  </si>
  <si>
    <t>M</t>
  </si>
  <si>
    <t>13010714</t>
  </si>
  <si>
    <t>ocel profilová IPN 120 jakost 11 375  / otvor P1 /</t>
  </si>
  <si>
    <t>8</t>
  </si>
  <si>
    <t>1542331514</t>
  </si>
  <si>
    <t>317941123</t>
  </si>
  <si>
    <t>Osazování ocelových válcovaných nosníků na zdivu I, IE, U, UE nebo L do č 22 vč kotevního materiálu - svorníků</t>
  </si>
  <si>
    <t>-759677600</t>
  </si>
  <si>
    <t>9</t>
  </si>
  <si>
    <t>13010820</t>
  </si>
  <si>
    <t>ocel profilová UPN 140 jakost 11 375 / otvor P2, P3 /</t>
  </si>
  <si>
    <t>1938060884</t>
  </si>
  <si>
    <t>10</t>
  </si>
  <si>
    <t>317941125</t>
  </si>
  <si>
    <t>Osazování ocelových válcovaných nosníků na zdivu I, IE, U, UE nebo L č 24 a vyšší vč kotevního materiálu - svorníků</t>
  </si>
  <si>
    <t>780059147</t>
  </si>
  <si>
    <t>11</t>
  </si>
  <si>
    <t>13010830</t>
  </si>
  <si>
    <t>ocel profilová UPN 240 jakost 11 375 / otvor P3 /</t>
  </si>
  <si>
    <t>824030435</t>
  </si>
  <si>
    <t>54</t>
  </si>
  <si>
    <t>340271025</t>
  </si>
  <si>
    <t>Zazdívka otvorů v příčkách nebo stěnách plochy do 4 m2  tvárnicemi pórobetonovými tl 100 mm</t>
  </si>
  <si>
    <t>m2</t>
  </si>
  <si>
    <t>-1418715066</t>
  </si>
  <si>
    <t>47</t>
  </si>
  <si>
    <t>34215100R</t>
  </si>
  <si>
    <t>Montáž opláštění stěn ze sendvičových panelů vč konstrukčních profilů a větracího otvoru s mřížkou D 500 mm</t>
  </si>
  <si>
    <t>1056502003</t>
  </si>
  <si>
    <t>48</t>
  </si>
  <si>
    <t>55324R</t>
  </si>
  <si>
    <t>panel sendvičový stěnový tl. 80 mm - kompletní provedení vč zazdívky - předpoklad</t>
  </si>
  <si>
    <t>1523572342</t>
  </si>
  <si>
    <t>55</t>
  </si>
  <si>
    <t>342272225</t>
  </si>
  <si>
    <t>Příčka z pórobetonových hladkých tvárnic na tenkovrstvou maltu tl 100 mm</t>
  </si>
  <si>
    <t>-1466427363</t>
  </si>
  <si>
    <t>56</t>
  </si>
  <si>
    <t>342291111</t>
  </si>
  <si>
    <t>Ukotvení příček montážní polyuretanovou pěnou tl příčky do 100 mm</t>
  </si>
  <si>
    <t>m</t>
  </si>
  <si>
    <t>-1345529481</t>
  </si>
  <si>
    <t>12</t>
  </si>
  <si>
    <t>413232211</t>
  </si>
  <si>
    <t>Zazdívka zhlaví válcovaných nosníků v do 150 mm</t>
  </si>
  <si>
    <t>kus</t>
  </si>
  <si>
    <t>-1392375800</t>
  </si>
  <si>
    <t>13</t>
  </si>
  <si>
    <t>413232221</t>
  </si>
  <si>
    <t>Zazdívka zhlaví válcovaných nosníků v do 300 mm</t>
  </si>
  <si>
    <t>-1083234647</t>
  </si>
  <si>
    <t>18</t>
  </si>
  <si>
    <t>611135101</t>
  </si>
  <si>
    <t>Hrubá výplň rýh ve stropech maltou jakékoli šířky rýhy / po vybourání příček /</t>
  </si>
  <si>
    <t>1629933416</t>
  </si>
  <si>
    <t>19</t>
  </si>
  <si>
    <t>612135101</t>
  </si>
  <si>
    <t>Hrubá výplň rýh ve stěnách maltou jakékoli šířky rýhy / po vybourání příček /</t>
  </si>
  <si>
    <t>-324817178</t>
  </si>
  <si>
    <t>64</t>
  </si>
  <si>
    <t>612321141</t>
  </si>
  <si>
    <t>Vápenocementová omítka štuková dvouvrstvá vnitřních stěn nanášená ručně / v místě otlučených obkladů , nová příčka a zazdívky /</t>
  </si>
  <si>
    <t>-49819705</t>
  </si>
  <si>
    <t>65</t>
  </si>
  <si>
    <t>612321191</t>
  </si>
  <si>
    <t>Příplatek k vápenocementové omítce vnitřních stěn za každých dalších 5 mm tloušťky ručně</t>
  </si>
  <si>
    <t>-773610539</t>
  </si>
  <si>
    <t>57</t>
  </si>
  <si>
    <t>619995001</t>
  </si>
  <si>
    <t>Začištění omítek kolem oken, dveří, podlah nebo obkladů</t>
  </si>
  <si>
    <t>1835097380</t>
  </si>
  <si>
    <t>39</t>
  </si>
  <si>
    <t>631311114</t>
  </si>
  <si>
    <t>Mazanina tl do 80 mm z betonu prostého bez zvýšených nároků na prostředí tř. C 16/20 / tl mazaniny 50 mm /</t>
  </si>
  <si>
    <t>m3</t>
  </si>
  <si>
    <t>1012303877</t>
  </si>
  <si>
    <t>40</t>
  </si>
  <si>
    <t>631319011</t>
  </si>
  <si>
    <t>Příplatek k mazanině tl do 80 mm za přehlazení povrchu</t>
  </si>
  <si>
    <t>536951148</t>
  </si>
  <si>
    <t>41</t>
  </si>
  <si>
    <t>631319171</t>
  </si>
  <si>
    <t>Příplatek k mazanině tl do 80 mm za stržení povrchu spodní vrstvy před vložením výztuže</t>
  </si>
  <si>
    <t>1295879493</t>
  </si>
  <si>
    <t>43</t>
  </si>
  <si>
    <t>631319181</t>
  </si>
  <si>
    <t>Příplatek k mazanině tl do 80 mm za spádování / mč 001, 003 /</t>
  </si>
  <si>
    <t>-1519823501</t>
  </si>
  <si>
    <t>42</t>
  </si>
  <si>
    <t>631362021</t>
  </si>
  <si>
    <t>Výztuž mazanin svařovanými sítěmi Kari 100/100/5 mm</t>
  </si>
  <si>
    <t>1507994785</t>
  </si>
  <si>
    <t>38</t>
  </si>
  <si>
    <t>632481213</t>
  </si>
  <si>
    <t>Separační vrstva z PE fólie / oddělení podlahových vrstev /</t>
  </si>
  <si>
    <t>-401840636</t>
  </si>
  <si>
    <t>70</t>
  </si>
  <si>
    <t>642942111</t>
  </si>
  <si>
    <t>Osazování zárubní nebo rámů dveřních kovových do 2,5 m2 na MC</t>
  </si>
  <si>
    <t>-244456200</t>
  </si>
  <si>
    <t>71</t>
  </si>
  <si>
    <t>55331104</t>
  </si>
  <si>
    <t>zárubeň ocelová pro běžné zdění hranatý profil 95 800 L/P</t>
  </si>
  <si>
    <t>454222877</t>
  </si>
  <si>
    <t>72</t>
  </si>
  <si>
    <t>55331106</t>
  </si>
  <si>
    <t>zárubeň ocelová pro běžné zdění hranatý profil 95 900 L/P</t>
  </si>
  <si>
    <t>1209959660</t>
  </si>
  <si>
    <t>93</t>
  </si>
  <si>
    <t>949101112</t>
  </si>
  <si>
    <t>Lešení pomocné v do 3,5 m zatížení do 150 kg/m2 / pro malbu mč 004 /</t>
  </si>
  <si>
    <t>-457461461</t>
  </si>
  <si>
    <t>32</t>
  </si>
  <si>
    <t>952901111</t>
  </si>
  <si>
    <t>Vyčištění rekonstruovaných prostor při výšce podlaží do 4 m</t>
  </si>
  <si>
    <t>-1027378957</t>
  </si>
  <si>
    <t>962031132</t>
  </si>
  <si>
    <t>Bourání příček z cihel pálených na MVC tl do 100 mm vč keramického obkladu / výška příček předpoklad 2800 mm /</t>
  </si>
  <si>
    <t>-817730310</t>
  </si>
  <si>
    <t>27</t>
  </si>
  <si>
    <t>965042241</t>
  </si>
  <si>
    <t>Bourání podkladů pod dlažby nebo mazanin betonových nebo z litého asfaltu tl přes 100 mm pl pře 4 m2 / předpoklad tl 150 mm /</t>
  </si>
  <si>
    <t>-880265046</t>
  </si>
  <si>
    <t>26</t>
  </si>
  <si>
    <t>965081223</t>
  </si>
  <si>
    <t>Bourání podlah z dlaždic keramických nebo xylolitových tl přes 10 mm plochy přes 1 m2 - předpoklad / sociální zázemí /</t>
  </si>
  <si>
    <t>-903910912</t>
  </si>
  <si>
    <t>25</t>
  </si>
  <si>
    <t>965081333</t>
  </si>
  <si>
    <t>Bourání podlah z dlaždic betonových, teracových nebo čedičových tl do 30 mm plochy přes 1 m2 - předpoklad / chodba /</t>
  </si>
  <si>
    <t>-1866445141</t>
  </si>
  <si>
    <t>3</t>
  </si>
  <si>
    <t>967031132</t>
  </si>
  <si>
    <t>Přisekání rovných ostění v cihelném zdivu na MV nebo MVC / po hrubém vybourání otvorů /</t>
  </si>
  <si>
    <t>-952419798</t>
  </si>
  <si>
    <t>24</t>
  </si>
  <si>
    <t>968072455</t>
  </si>
  <si>
    <t>Vybourání kovových dveřních zárubní pl do 2 m2 vč vyvěšení dveřních křídel / do suti /</t>
  </si>
  <si>
    <t>2103362322</t>
  </si>
  <si>
    <t>971035661</t>
  </si>
  <si>
    <t>Vybourání otvorů ve zdivu cihelném pl do 4 m2 na MC tl do 600 mm / otvor P1, P3 /</t>
  </si>
  <si>
    <t>-744000885</t>
  </si>
  <si>
    <t>971035691</t>
  </si>
  <si>
    <t>Vybourání otvorů ve zdivu cihelném pl do 4 m2 na MC tl přes 900 mm / otvor P2 /</t>
  </si>
  <si>
    <t>855911242</t>
  </si>
  <si>
    <t>58</t>
  </si>
  <si>
    <t>973031812</t>
  </si>
  <si>
    <t>Vysekání kapes ve zdivu cihelném na MV nebo MVC pro zavázání příček tl do 100 mm</t>
  </si>
  <si>
    <t>1633991068</t>
  </si>
  <si>
    <t>974031664</t>
  </si>
  <si>
    <t>Vysekání rýh ve zdivu cihelném pro vtahování nosníků hl do 150 mm v do 150 mm / otvor P1, P2,P3 /</t>
  </si>
  <si>
    <t>2142458133</t>
  </si>
  <si>
    <t>5</t>
  </si>
  <si>
    <t>974031666</t>
  </si>
  <si>
    <t>Vysekání rýh ve zdivu cihelném pro vtahování nosníků hl do 150 mm v do 250 mm / otvor P3 /</t>
  </si>
  <si>
    <t>-1661491868</t>
  </si>
  <si>
    <t>16</t>
  </si>
  <si>
    <t>978059541</t>
  </si>
  <si>
    <t>Odsekání a odebrání obkladů stěn z vnitřních obkládaček plochy přes 1 m2  / bourané příčky a zdivo - pouze výpočet pro tonáž do suti /</t>
  </si>
  <si>
    <t>-469644810</t>
  </si>
  <si>
    <t>17</t>
  </si>
  <si>
    <t>978059541/1</t>
  </si>
  <si>
    <t>Odsekání a odebrání obkladů stěn z vnitřních obkládaček plochy přes 1 m2 vč ostění / stávající zdivo a příčky vč chodby /</t>
  </si>
  <si>
    <t>1740911498</t>
  </si>
  <si>
    <t>14</t>
  </si>
  <si>
    <t>985622R</t>
  </si>
  <si>
    <t>Vyklínování zdiva / D+M / - předpoklad</t>
  </si>
  <si>
    <t>528076970</t>
  </si>
  <si>
    <t>28</t>
  </si>
  <si>
    <t>985622R1</t>
  </si>
  <si>
    <t>Demontáž el zařízení vč odpojení stáv. rozvodů NN + přesun hmot a likvidace - předpoklad</t>
  </si>
  <si>
    <t>kpl</t>
  </si>
  <si>
    <t>1955993840</t>
  </si>
  <si>
    <t>29</t>
  </si>
  <si>
    <t>985622R2</t>
  </si>
  <si>
    <t>Demontáž stáv.technologického a technického vybavení vč jejich zaslepení a odpojení od navazujících rozvodů + přesun hmot a likvidace - předpoklad</t>
  </si>
  <si>
    <t>2009461900</t>
  </si>
  <si>
    <t>30</t>
  </si>
  <si>
    <t>917766930</t>
  </si>
  <si>
    <t>31</t>
  </si>
  <si>
    <t>985622R3</t>
  </si>
  <si>
    <t>Vyklizení dotčených místností od skladovaného zařízení a materiálů + přesun hmot a likvidace - předpoklad</t>
  </si>
  <si>
    <t>-2084130969</t>
  </si>
  <si>
    <t>52</t>
  </si>
  <si>
    <t>985622R4</t>
  </si>
  <si>
    <t>Hygienická smyčka / D+M /+ přesun hmot - není součástí této cenové nabídky - nabídka dodavatele</t>
  </si>
  <si>
    <t>-1792670248</t>
  </si>
  <si>
    <t>80</t>
  </si>
  <si>
    <t>997013501</t>
  </si>
  <si>
    <t>Odvoz suti a vybouraných hmot na skládku nebo meziskládku do 1 km se složením</t>
  </si>
  <si>
    <t>-1018867810</t>
  </si>
  <si>
    <t>81</t>
  </si>
  <si>
    <t>997013509</t>
  </si>
  <si>
    <t>Příplatek k odvozu suti a vybouraných hmot na skládku ZKD 1 km přes 1 km / předpoklad celkem 15 km /</t>
  </si>
  <si>
    <t>2014396214</t>
  </si>
  <si>
    <t>82</t>
  </si>
  <si>
    <t>997013831</t>
  </si>
  <si>
    <t>Poplatek za uložení na skládce (skládkovné) stavebního odpadu směsného kód odpadu 170 904</t>
  </si>
  <si>
    <t>-918402673</t>
  </si>
  <si>
    <t>33</t>
  </si>
  <si>
    <t>998011001</t>
  </si>
  <si>
    <t>Přesun hmot pro budovy zděné v do 6 m / 1.pp /</t>
  </si>
  <si>
    <t>110767081</t>
  </si>
  <si>
    <t>34</t>
  </si>
  <si>
    <t>71146100R</t>
  </si>
  <si>
    <t>Fóliová hydroizolace vodorovná - kompletní provedení vč všech potřebných doplňků / D+M / - předpoklad např fatrafol, textilie a pod</t>
  </si>
  <si>
    <t>20348788</t>
  </si>
  <si>
    <t>35</t>
  </si>
  <si>
    <t>7114610R1</t>
  </si>
  <si>
    <t>Fóliová hydroizolace-vytažení na stěny cca 150 mm - kompletní provedení vč všech potřebných doplňků / D+M / - předpoklad např fatrafol, textilie a pod</t>
  </si>
  <si>
    <t>353549714</t>
  </si>
  <si>
    <t>86</t>
  </si>
  <si>
    <t>998711201</t>
  </si>
  <si>
    <t>Přesun hmot procentní pro izolace proti vodě, vlhkosti a plynům v objektech v do 6 m</t>
  </si>
  <si>
    <t>%</t>
  </si>
  <si>
    <t>849808794</t>
  </si>
  <si>
    <t>36</t>
  </si>
  <si>
    <t>713121111</t>
  </si>
  <si>
    <t>Montáž izolace tepelné podlah volně kladenými rohožemi, pásy, dílci, deskami 1 vrstva</t>
  </si>
  <si>
    <t>-505574201</t>
  </si>
  <si>
    <t>37</t>
  </si>
  <si>
    <t>28375914</t>
  </si>
  <si>
    <t>deska EPS 150 pro trvalé zatížení v tlaku (max. 3000 kg/m2) tl 100mm / předpoklad tl 80 -100 mm /</t>
  </si>
  <si>
    <t>1124641818</t>
  </si>
  <si>
    <t>87</t>
  </si>
  <si>
    <t>998713201</t>
  </si>
  <si>
    <t>Přesun hmot procentní pro izolace tepelné v objektech v do 6 m</t>
  </si>
  <si>
    <t>133310684</t>
  </si>
  <si>
    <t>44</t>
  </si>
  <si>
    <t>721R</t>
  </si>
  <si>
    <t>Nové rozvody ZTI / D+M / vč stavebních přípomocí a přesunu hmot - propočet</t>
  </si>
  <si>
    <t>-272911519</t>
  </si>
  <si>
    <t>84</t>
  </si>
  <si>
    <t>72121100R</t>
  </si>
  <si>
    <t>Montáž vpustí podlahových DN 110 - kompletní provedení vč mřížky</t>
  </si>
  <si>
    <t>-768261741</t>
  </si>
  <si>
    <t>46</t>
  </si>
  <si>
    <t>55161772</t>
  </si>
  <si>
    <t>vpusť podlahová vč mřížky - předpoklad / mč 001 /</t>
  </si>
  <si>
    <t>2044257301</t>
  </si>
  <si>
    <t>53</t>
  </si>
  <si>
    <t>55161772R2</t>
  </si>
  <si>
    <t>vpusť podlahová vč mřížky - předpoklad / mč 003 /</t>
  </si>
  <si>
    <t>-2128089702</t>
  </si>
  <si>
    <t>20</t>
  </si>
  <si>
    <t>725110811</t>
  </si>
  <si>
    <t xml:space="preserve">Demontáž klozetů </t>
  </si>
  <si>
    <t>soubor</t>
  </si>
  <si>
    <t>-108221827</t>
  </si>
  <si>
    <t>725210821</t>
  </si>
  <si>
    <t>Demontáž umyvadel bez výtokových armatur</t>
  </si>
  <si>
    <t>1016591945</t>
  </si>
  <si>
    <t>22</t>
  </si>
  <si>
    <t>725820802</t>
  </si>
  <si>
    <t>Demontáž baterie umyvadlové</t>
  </si>
  <si>
    <t>135475688</t>
  </si>
  <si>
    <t>23</t>
  </si>
  <si>
    <t>725860812</t>
  </si>
  <si>
    <t xml:space="preserve">Demontáž uzávěrů zápachu </t>
  </si>
  <si>
    <t>-111847706</t>
  </si>
  <si>
    <t>85</t>
  </si>
  <si>
    <t>731R</t>
  </si>
  <si>
    <t>Vytápění rekonstruovaných prostor - napojení na stávající rozvody / D+M / vč stavebních přípomocí a přesunu hmot</t>
  </si>
  <si>
    <t>1388619468</t>
  </si>
  <si>
    <t>83</t>
  </si>
  <si>
    <t>741R</t>
  </si>
  <si>
    <t>Nové rozvody elektroinstalací / D+M / vč stavebních přípomocí a přesunu hmot - propočet</t>
  </si>
  <si>
    <t>-1924353234</t>
  </si>
  <si>
    <t>59</t>
  </si>
  <si>
    <t>763113341</t>
  </si>
  <si>
    <t>SDK příčka instalační tl 155 mm zdvojený profil CW+UW 50 desky 2xH2 12,5 TI 50 mm EI 60 Rw 52 dB - / pro instalaci WC / - předpokládaná v. 2800 mm</t>
  </si>
  <si>
    <t>715254102</t>
  </si>
  <si>
    <t>60</t>
  </si>
  <si>
    <t>763131461</t>
  </si>
  <si>
    <t>SDK podhled desky 2xH2 12,5 bez TI dvouvrstvá spodní kce profil CD+UD - předpoklad</t>
  </si>
  <si>
    <t>-1727717921</t>
  </si>
  <si>
    <t>49</t>
  </si>
  <si>
    <t>763411111</t>
  </si>
  <si>
    <t>Sanitární příčky do mokrého prostředí, desky s HPL - laminátem tl 19,6 mm - předpoklad</t>
  </si>
  <si>
    <t>1453614066</t>
  </si>
  <si>
    <t>50</t>
  </si>
  <si>
    <t>763411121</t>
  </si>
  <si>
    <t>Dveře sanitárních příček, desky s HPL - laminátem tl 19,6 mm, š do 800 mm, v do 2000 mm vč kování</t>
  </si>
  <si>
    <t>-792464629</t>
  </si>
  <si>
    <t>51</t>
  </si>
  <si>
    <t>763411211</t>
  </si>
  <si>
    <t>Dělící přepážky jednotlivých toalet, desky s HPL - laminátem tl 19,6 mm</t>
  </si>
  <si>
    <t>1206400159</t>
  </si>
  <si>
    <t>88</t>
  </si>
  <si>
    <t>998763200</t>
  </si>
  <si>
    <t>Přesun hmot procentní pro dřevostavby a SDK v objektech v do 6 m</t>
  </si>
  <si>
    <t>-1013809494</t>
  </si>
  <si>
    <t>61</t>
  </si>
  <si>
    <t>767581801</t>
  </si>
  <si>
    <t>Demontáž podhledu z kazet</t>
  </si>
  <si>
    <t>-498441644</t>
  </si>
  <si>
    <t>73</t>
  </si>
  <si>
    <t>767640311</t>
  </si>
  <si>
    <t>Montáž dveří ocelových vnitřních jednokřídlových</t>
  </si>
  <si>
    <t>1998823748</t>
  </si>
  <si>
    <t>68</t>
  </si>
  <si>
    <t>55340907</t>
  </si>
  <si>
    <t>dveře ocelové interiérové   jednokřídlé 80 x 197 cm P/L + kování - předpoklad - bude upřesněno dle výběru investora</t>
  </si>
  <si>
    <t>-1916324729</t>
  </si>
  <si>
    <t>69</t>
  </si>
  <si>
    <t>55340909</t>
  </si>
  <si>
    <t>dveře ocelové interiérové   jednokřídlé 90 x 197 cm P/L + kování - předpoklad -  bude upřesněno dle výběru investora</t>
  </si>
  <si>
    <t>-1721363820</t>
  </si>
  <si>
    <t>89</t>
  </si>
  <si>
    <t>998767201</t>
  </si>
  <si>
    <t>Přesun hmot procentní pro zámečnické konstrukce v objektech v do 6 m</t>
  </si>
  <si>
    <t>-1951837227</t>
  </si>
  <si>
    <t>62</t>
  </si>
  <si>
    <t>78147400R</t>
  </si>
  <si>
    <t>Montáž obkladů vnitřních keramických hladkých lepených flexibilním lepidlem vč rohových a ukončujících lišt</t>
  </si>
  <si>
    <t>-997186942</t>
  </si>
  <si>
    <t>63</t>
  </si>
  <si>
    <t>5976100R</t>
  </si>
  <si>
    <t>obkládačky keramické koupelnové (barevné ) - předpoklad</t>
  </si>
  <si>
    <t>-1942682834</t>
  </si>
  <si>
    <t>66</t>
  </si>
  <si>
    <t>781479196</t>
  </si>
  <si>
    <t>Příplatek k montáži obkladů vnitřních keramických hladkých za spárovací hmotu</t>
  </si>
  <si>
    <t>867512546</t>
  </si>
  <si>
    <t>67</t>
  </si>
  <si>
    <t>781479197</t>
  </si>
  <si>
    <t>Příplatek k montáži obkladů vnitřních keramických hladkých za lepení k podkladu</t>
  </si>
  <si>
    <t>466279023</t>
  </si>
  <si>
    <t>90</t>
  </si>
  <si>
    <t>998781201</t>
  </si>
  <si>
    <t>Přesun hmot procentní pro obklady keramické v objektech v do 6 m</t>
  </si>
  <si>
    <t>1380245233</t>
  </si>
  <si>
    <t>78</t>
  </si>
  <si>
    <t>783314201</t>
  </si>
  <si>
    <t>Základní antikorozní jednonásobný syntetický standardní nátěr zámečnických konstrukcí / zárubně + nosníky /</t>
  </si>
  <si>
    <t>671724517</t>
  </si>
  <si>
    <t>77</t>
  </si>
  <si>
    <t>783315101</t>
  </si>
  <si>
    <t>Mezinátěr jednonásobný syntetický standardní zámečnických konstrukcí / zárubně /</t>
  </si>
  <si>
    <t>771952762</t>
  </si>
  <si>
    <t>79</t>
  </si>
  <si>
    <t>783317101</t>
  </si>
  <si>
    <t>Krycí jednonásobný syntetický standardní nátěr zámečnických konstrukcí / zárubně /</t>
  </si>
  <si>
    <t>-671858958</t>
  </si>
  <si>
    <t>94</t>
  </si>
  <si>
    <t>784171101</t>
  </si>
  <si>
    <t>Zakrytí vnitřních podlah včetně pozdějšího odkrytí</t>
  </si>
  <si>
    <t>1287840808</t>
  </si>
  <si>
    <t>95</t>
  </si>
  <si>
    <t>58124844</t>
  </si>
  <si>
    <t>fólie pro malířské potřeby zakrývací,  25µ,  4 x 5 m</t>
  </si>
  <si>
    <t>-133127915</t>
  </si>
  <si>
    <t>91</t>
  </si>
  <si>
    <t>784181121</t>
  </si>
  <si>
    <t>Hloubková jednonásobná penetrace podkladu v místnostech výšky do 3,80 m / zdivo a SDK /</t>
  </si>
  <si>
    <t>-2098980685</t>
  </si>
  <si>
    <t>92</t>
  </si>
  <si>
    <t>784221101</t>
  </si>
  <si>
    <t>Dvojnásobné bílé malby  ze směsí za sucha dobře otěruvzdorných v místnostech do 3,80 m</t>
  </si>
  <si>
    <t>231818802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</si>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</sst>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1" fillId="0" borderId="10" xfId="0" applyNumberFormat="1" applyFont="1" applyBorder="1" applyAlignment="1"/>
    <xf numFmtId="166" fontId="21" fillId="0" borderId="11" xfId="0" applyNumberFormat="1" applyFont="1" applyBorder="1" applyAlignment="1"/>
    <xf numFmtId="4" fontId="22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2" xfId="0" applyFont="1" applyBorder="1" applyAlignment="1"/>
    <xf numFmtId="166" fontId="6" fillId="0" borderId="0" xfId="0" applyNumberFormat="1" applyFont="1" applyBorder="1" applyAlignment="1"/>
    <xf numFmtId="166" fontId="6" fillId="0" borderId="13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167" fontId="0" fillId="4" borderId="2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4" fontId="5" fillId="0" borderId="21" xfId="0" applyNumberFormat="1" applyFont="1" applyBorder="1" applyAlignment="1"/>
    <xf numFmtId="4" fontId="5" fillId="0" borderId="21" xfId="0" applyNumberFormat="1" applyFont="1" applyBorder="1" applyAlignment="1">
      <alignment vertical="center"/>
    </xf>
    <xf numFmtId="4" fontId="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4" fontId="23" fillId="4" borderId="23" xfId="0" applyNumberFormat="1" applyFont="1" applyFill="1" applyBorder="1" applyAlignment="1" applyProtection="1">
      <alignment vertical="center"/>
      <protection locked="0"/>
    </xf>
    <xf numFmtId="4" fontId="17" fillId="0" borderId="10" xfId="0" applyNumberFormat="1" applyFont="1" applyBorder="1" applyAlignment="1"/>
    <xf numFmtId="4" fontId="3" fillId="0" borderId="10" xfId="0" applyNumberFormat="1" applyFont="1" applyBorder="1" applyAlignment="1">
      <alignment vertical="center"/>
    </xf>
    <xf numFmtId="4" fontId="4" fillId="0" borderId="0" xfId="0" applyNumberFormat="1" applyFont="1" applyBorder="1" applyAlignment="1"/>
    <xf numFmtId="4" fontId="4" fillId="0" borderId="0" xfId="0" applyNumberFormat="1" applyFont="1" applyBorder="1" applyAlignment="1">
      <alignment vertical="center"/>
    </xf>
    <xf numFmtId="4" fontId="5" fillId="0" borderId="15" xfId="0" applyNumberFormat="1" applyFont="1" applyBorder="1" applyAlignment="1"/>
    <xf numFmtId="4" fontId="5" fillId="0" borderId="15" xfId="0" applyNumberFormat="1" applyFont="1" applyBorder="1" applyAlignment="1">
      <alignment vertical="center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17" fillId="5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9" fillId="2" borderId="0" xfId="1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4" fillId="0" borderId="10" xfId="0" applyNumberFormat="1" applyFont="1" applyBorder="1" applyAlignment="1"/>
    <xf numFmtId="4" fontId="4" fillId="0" borderId="1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2"/>
  <sheetViews>
    <sheetView showGridLines="0" tabSelected="1" workbookViewId="0">
      <pane ySplit="1" topLeftCell="A224" activePane="bottomLeft" state="frozen"/>
      <selection pane="bottomLeft" activeCell="AC239" sqref="AC23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4"/>
      <c r="B1" s="6"/>
      <c r="C1" s="6"/>
      <c r="D1" s="7" t="s">
        <v>0</v>
      </c>
      <c r="E1" s="6"/>
      <c r="F1" s="8" t="s">
        <v>44</v>
      </c>
      <c r="G1" s="8"/>
      <c r="H1" s="153" t="s">
        <v>45</v>
      </c>
      <c r="I1" s="153"/>
      <c r="J1" s="153"/>
      <c r="K1" s="153"/>
      <c r="L1" s="8" t="s">
        <v>46</v>
      </c>
      <c r="M1" s="6"/>
      <c r="N1" s="6"/>
      <c r="O1" s="7" t="s">
        <v>47</v>
      </c>
      <c r="P1" s="6"/>
      <c r="Q1" s="6"/>
      <c r="R1" s="6"/>
      <c r="S1" s="8" t="s">
        <v>48</v>
      </c>
      <c r="T1" s="8"/>
      <c r="U1" s="54"/>
      <c r="V1" s="54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158" t="s">
        <v>3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4" t="s">
        <v>4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1" t="s">
        <v>40</v>
      </c>
      <c r="AZ2" s="55" t="s">
        <v>49</v>
      </c>
      <c r="BA2" s="55" t="s">
        <v>1</v>
      </c>
      <c r="BB2" s="55" t="s">
        <v>1</v>
      </c>
      <c r="BC2" s="55" t="s">
        <v>50</v>
      </c>
      <c r="BD2" s="55" t="s">
        <v>51</v>
      </c>
    </row>
    <row r="3" spans="1:66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51</v>
      </c>
      <c r="AZ3" s="55" t="s">
        <v>52</v>
      </c>
      <c r="BA3" s="55" t="s">
        <v>1</v>
      </c>
      <c r="BB3" s="55" t="s">
        <v>1</v>
      </c>
      <c r="BC3" s="55" t="s">
        <v>53</v>
      </c>
      <c r="BD3" s="55" t="s">
        <v>51</v>
      </c>
    </row>
    <row r="4" spans="1:66" ht="36.950000000000003" customHeight="1">
      <c r="B4" s="15"/>
      <c r="C4" s="131" t="s">
        <v>54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6"/>
      <c r="T4" s="10" t="s">
        <v>7</v>
      </c>
      <c r="AT4" s="11" t="s">
        <v>2</v>
      </c>
      <c r="AZ4" s="55" t="s">
        <v>55</v>
      </c>
      <c r="BA4" s="55" t="s">
        <v>1</v>
      </c>
      <c r="BB4" s="55" t="s">
        <v>1</v>
      </c>
      <c r="BC4" s="55" t="s">
        <v>56</v>
      </c>
      <c r="BD4" s="55" t="s">
        <v>51</v>
      </c>
    </row>
    <row r="5" spans="1:66" ht="6.95" customHeight="1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  <c r="AZ5" s="55" t="s">
        <v>57</v>
      </c>
      <c r="BA5" s="55" t="s">
        <v>1</v>
      </c>
      <c r="BB5" s="55" t="s">
        <v>1</v>
      </c>
      <c r="BC5" s="55" t="s">
        <v>58</v>
      </c>
      <c r="BD5" s="55" t="s">
        <v>51</v>
      </c>
    </row>
    <row r="6" spans="1:66" s="1" customFormat="1" ht="32.85" customHeight="1">
      <c r="B6" s="22"/>
      <c r="C6" s="23"/>
      <c r="D6" s="19" t="s">
        <v>8</v>
      </c>
      <c r="E6" s="23"/>
      <c r="F6" s="160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23"/>
      <c r="R6" s="24"/>
      <c r="AZ6" s="55" t="s">
        <v>59</v>
      </c>
      <c r="BA6" s="55" t="s">
        <v>1</v>
      </c>
      <c r="BB6" s="55" t="s">
        <v>1</v>
      </c>
      <c r="BC6" s="55" t="s">
        <v>60</v>
      </c>
      <c r="BD6" s="55" t="s">
        <v>51</v>
      </c>
    </row>
    <row r="7" spans="1:66" s="1" customFormat="1" ht="14.45" customHeight="1">
      <c r="B7" s="22"/>
      <c r="C7" s="23"/>
      <c r="D7" s="20" t="s">
        <v>9</v>
      </c>
      <c r="E7" s="23"/>
      <c r="F7" s="18" t="s">
        <v>1</v>
      </c>
      <c r="G7" s="23"/>
      <c r="H7" s="23"/>
      <c r="I7" s="23"/>
      <c r="J7" s="23"/>
      <c r="K7" s="23"/>
      <c r="L7" s="23"/>
      <c r="M7" s="20" t="s">
        <v>10</v>
      </c>
      <c r="N7" s="23"/>
      <c r="O7" s="18" t="s">
        <v>1</v>
      </c>
      <c r="P7" s="23"/>
      <c r="Q7" s="23"/>
      <c r="R7" s="24"/>
      <c r="AZ7" s="55" t="s">
        <v>61</v>
      </c>
      <c r="BA7" s="55" t="s">
        <v>1</v>
      </c>
      <c r="BB7" s="55" t="s">
        <v>1</v>
      </c>
      <c r="BC7" s="55" t="s">
        <v>62</v>
      </c>
      <c r="BD7" s="55" t="s">
        <v>51</v>
      </c>
    </row>
    <row r="8" spans="1:66" s="1" customFormat="1" ht="14.45" customHeight="1">
      <c r="B8" s="22"/>
      <c r="C8" s="23"/>
      <c r="D8" s="20" t="s">
        <v>11</v>
      </c>
      <c r="E8" s="23"/>
      <c r="F8" s="18"/>
      <c r="G8" s="23"/>
      <c r="H8" s="23"/>
      <c r="I8" s="23"/>
      <c r="J8" s="23"/>
      <c r="K8" s="23"/>
      <c r="L8" s="23"/>
      <c r="M8" s="20" t="s">
        <v>12</v>
      </c>
      <c r="N8" s="23"/>
      <c r="O8" s="161"/>
      <c r="P8" s="134"/>
      <c r="Q8" s="23"/>
      <c r="R8" s="24"/>
      <c r="AZ8" s="55" t="s">
        <v>63</v>
      </c>
      <c r="BA8" s="55" t="s">
        <v>1</v>
      </c>
      <c r="BB8" s="55" t="s">
        <v>1</v>
      </c>
      <c r="BC8" s="55" t="s">
        <v>64</v>
      </c>
      <c r="BD8" s="55" t="s">
        <v>51</v>
      </c>
    </row>
    <row r="9" spans="1:66" s="1" customFormat="1" ht="10.9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AZ9" s="55" t="s">
        <v>65</v>
      </c>
      <c r="BA9" s="55" t="s">
        <v>1</v>
      </c>
      <c r="BB9" s="55" t="s">
        <v>1</v>
      </c>
      <c r="BC9" s="55" t="s">
        <v>66</v>
      </c>
      <c r="BD9" s="55" t="s">
        <v>51</v>
      </c>
    </row>
    <row r="10" spans="1:66" s="1" customFormat="1" ht="14.45" customHeight="1">
      <c r="B10" s="22"/>
      <c r="C10" s="23"/>
      <c r="D10" s="20" t="s">
        <v>13</v>
      </c>
      <c r="E10" s="23"/>
      <c r="F10" s="23"/>
      <c r="G10" s="23"/>
      <c r="H10" s="23"/>
      <c r="I10" s="23"/>
      <c r="J10" s="23"/>
      <c r="K10" s="23"/>
      <c r="L10" s="23"/>
      <c r="M10" s="20" t="s">
        <v>14</v>
      </c>
      <c r="N10" s="23"/>
      <c r="O10" s="135" t="s">
        <v>1</v>
      </c>
      <c r="P10" s="135"/>
      <c r="Q10" s="23"/>
      <c r="R10" s="24"/>
      <c r="AZ10" s="55" t="s">
        <v>67</v>
      </c>
      <c r="BA10" s="55" t="s">
        <v>1</v>
      </c>
      <c r="BB10" s="55" t="s">
        <v>1</v>
      </c>
      <c r="BC10" s="55" t="s">
        <v>66</v>
      </c>
      <c r="BD10" s="55" t="s">
        <v>51</v>
      </c>
    </row>
    <row r="11" spans="1:66" s="1" customFormat="1" ht="18" customHeight="1">
      <c r="B11" s="22"/>
      <c r="C11" s="23"/>
      <c r="D11" s="23"/>
      <c r="E11" s="18"/>
      <c r="F11" s="23"/>
      <c r="G11" s="23"/>
      <c r="H11" s="23"/>
      <c r="I11" s="23"/>
      <c r="J11" s="23"/>
      <c r="K11" s="23"/>
      <c r="L11" s="23"/>
      <c r="M11" s="20" t="s">
        <v>15</v>
      </c>
      <c r="N11" s="23"/>
      <c r="O11" s="135" t="s">
        <v>1</v>
      </c>
      <c r="P11" s="135"/>
      <c r="Q11" s="23"/>
      <c r="R11" s="24"/>
      <c r="AZ11" s="55" t="s">
        <v>68</v>
      </c>
      <c r="BA11" s="55" t="s">
        <v>1</v>
      </c>
      <c r="BB11" s="55" t="s">
        <v>1</v>
      </c>
      <c r="BC11" s="55" t="s">
        <v>69</v>
      </c>
      <c r="BD11" s="55" t="s">
        <v>51</v>
      </c>
    </row>
    <row r="12" spans="1:66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AZ12" s="55" t="s">
        <v>70</v>
      </c>
      <c r="BA12" s="55" t="s">
        <v>1</v>
      </c>
      <c r="BB12" s="55" t="s">
        <v>1</v>
      </c>
      <c r="BC12" s="55" t="s">
        <v>71</v>
      </c>
      <c r="BD12" s="55" t="s">
        <v>51</v>
      </c>
    </row>
    <row r="13" spans="1:66" s="1" customFormat="1" ht="14.45" customHeight="1">
      <c r="B13" s="22"/>
      <c r="C13" s="23"/>
      <c r="D13" s="20" t="s">
        <v>16</v>
      </c>
      <c r="E13" s="23"/>
      <c r="F13" s="23"/>
      <c r="G13" s="23"/>
      <c r="H13" s="23"/>
      <c r="I13" s="23"/>
      <c r="J13" s="23"/>
      <c r="K13" s="23"/>
      <c r="L13" s="23"/>
      <c r="M13" s="20" t="s">
        <v>14</v>
      </c>
      <c r="N13" s="23"/>
      <c r="O13" s="162"/>
      <c r="P13" s="135"/>
      <c r="Q13" s="23"/>
      <c r="R13" s="24"/>
      <c r="AZ13" s="55" t="s">
        <v>72</v>
      </c>
      <c r="BA13" s="55" t="s">
        <v>1</v>
      </c>
      <c r="BB13" s="55" t="s">
        <v>1</v>
      </c>
      <c r="BC13" s="55" t="s">
        <v>73</v>
      </c>
      <c r="BD13" s="55" t="s">
        <v>51</v>
      </c>
    </row>
    <row r="14" spans="1:66" s="1" customFormat="1" ht="18" customHeight="1">
      <c r="B14" s="22"/>
      <c r="C14" s="23"/>
      <c r="D14" s="23"/>
      <c r="E14" s="162"/>
      <c r="F14" s="163"/>
      <c r="G14" s="163"/>
      <c r="H14" s="163"/>
      <c r="I14" s="163"/>
      <c r="J14" s="163"/>
      <c r="K14" s="163"/>
      <c r="L14" s="163"/>
      <c r="M14" s="20" t="s">
        <v>15</v>
      </c>
      <c r="N14" s="23"/>
      <c r="O14" s="162"/>
      <c r="P14" s="135"/>
      <c r="Q14" s="23"/>
      <c r="R14" s="24"/>
      <c r="AZ14" s="55" t="s">
        <v>74</v>
      </c>
      <c r="BA14" s="55" t="s">
        <v>1</v>
      </c>
      <c r="BB14" s="55" t="s">
        <v>1</v>
      </c>
      <c r="BC14" s="55" t="s">
        <v>75</v>
      </c>
      <c r="BD14" s="55" t="s">
        <v>51</v>
      </c>
    </row>
    <row r="15" spans="1:66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AZ15" s="55" t="s">
        <v>76</v>
      </c>
      <c r="BA15" s="55" t="s">
        <v>1</v>
      </c>
      <c r="BB15" s="55" t="s">
        <v>1</v>
      </c>
      <c r="BC15" s="55" t="s">
        <v>77</v>
      </c>
      <c r="BD15" s="55" t="s">
        <v>51</v>
      </c>
    </row>
    <row r="16" spans="1:66" s="1" customFormat="1" ht="14.45" customHeight="1">
      <c r="B16" s="22"/>
      <c r="C16" s="23"/>
      <c r="D16" s="20" t="s">
        <v>17</v>
      </c>
      <c r="E16" s="23"/>
      <c r="F16" s="23"/>
      <c r="G16" s="23"/>
      <c r="H16" s="23"/>
      <c r="I16" s="23"/>
      <c r="J16" s="23"/>
      <c r="K16" s="23"/>
      <c r="L16" s="23"/>
      <c r="M16" s="20" t="s">
        <v>14</v>
      </c>
      <c r="N16" s="23"/>
      <c r="O16" s="135" t="s">
        <v>1</v>
      </c>
      <c r="P16" s="135"/>
      <c r="Q16" s="23"/>
      <c r="R16" s="24"/>
    </row>
    <row r="17" spans="2:18" s="1" customFormat="1" ht="18" customHeight="1">
      <c r="B17" s="22"/>
      <c r="C17" s="23"/>
      <c r="D17" s="23"/>
      <c r="E17" s="18"/>
      <c r="F17" s="23"/>
      <c r="G17" s="23"/>
      <c r="H17" s="23"/>
      <c r="I17" s="23"/>
      <c r="J17" s="23"/>
      <c r="K17" s="23"/>
      <c r="L17" s="23"/>
      <c r="M17" s="20" t="s">
        <v>15</v>
      </c>
      <c r="N17" s="23"/>
      <c r="O17" s="135" t="s">
        <v>1</v>
      </c>
      <c r="P17" s="135"/>
      <c r="Q17" s="23"/>
      <c r="R17" s="24"/>
    </row>
    <row r="18" spans="2:18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2:18" s="1" customFormat="1" ht="14.45" customHeight="1">
      <c r="B19" s="22"/>
      <c r="C19" s="23"/>
      <c r="D19" s="20" t="s">
        <v>18</v>
      </c>
      <c r="E19" s="23"/>
      <c r="F19" s="23"/>
      <c r="G19" s="23"/>
      <c r="H19" s="23"/>
      <c r="I19" s="23"/>
      <c r="J19" s="23"/>
      <c r="K19" s="23"/>
      <c r="L19" s="23"/>
      <c r="M19" s="20" t="s">
        <v>14</v>
      </c>
      <c r="N19" s="23"/>
      <c r="O19" s="135"/>
      <c r="P19" s="135"/>
      <c r="Q19" s="23"/>
      <c r="R19" s="24"/>
    </row>
    <row r="20" spans="2:18" s="1" customFormat="1" ht="18" customHeight="1">
      <c r="B20" s="22"/>
      <c r="C20" s="23"/>
      <c r="D20" s="23"/>
      <c r="E20" s="18"/>
      <c r="F20" s="23"/>
      <c r="G20" s="23"/>
      <c r="H20" s="23"/>
      <c r="I20" s="23"/>
      <c r="J20" s="23"/>
      <c r="K20" s="23"/>
      <c r="L20" s="23"/>
      <c r="M20" s="20" t="s">
        <v>15</v>
      </c>
      <c r="N20" s="23"/>
      <c r="O20" s="135"/>
      <c r="P20" s="135"/>
      <c r="Q20" s="23"/>
      <c r="R20" s="24"/>
    </row>
    <row r="21" spans="2:18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2:18" s="1" customFormat="1" ht="14.45" customHeight="1">
      <c r="B22" s="22"/>
      <c r="C22" s="23"/>
      <c r="D22" s="20" t="s">
        <v>19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6.5" customHeight="1">
      <c r="B23" s="22"/>
      <c r="C23" s="23"/>
      <c r="D23" s="23"/>
      <c r="E23" s="152" t="s">
        <v>1</v>
      </c>
      <c r="F23" s="152"/>
      <c r="G23" s="152"/>
      <c r="H23" s="152"/>
      <c r="I23" s="152"/>
      <c r="J23" s="152"/>
      <c r="K23" s="152"/>
      <c r="L23" s="152"/>
      <c r="M23" s="23"/>
      <c r="N23" s="23"/>
      <c r="O23" s="23"/>
      <c r="P23" s="23"/>
      <c r="Q23" s="23"/>
      <c r="R23" s="24"/>
    </row>
    <row r="24" spans="2:18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6.95" customHeight="1">
      <c r="B25" s="22"/>
      <c r="C25" s="2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3"/>
      <c r="R25" s="24"/>
    </row>
    <row r="26" spans="2:18" s="1" customFormat="1" ht="14.45" customHeight="1">
      <c r="B26" s="22"/>
      <c r="C26" s="23"/>
      <c r="D26" s="56" t="s">
        <v>78</v>
      </c>
      <c r="E26" s="23"/>
      <c r="F26" s="23"/>
      <c r="G26" s="23"/>
      <c r="H26" s="23"/>
      <c r="I26" s="23"/>
      <c r="J26" s="23"/>
      <c r="K26" s="23"/>
      <c r="L26" s="23"/>
      <c r="M26" s="156">
        <f>N87</f>
        <v>0</v>
      </c>
      <c r="N26" s="156"/>
      <c r="O26" s="156"/>
      <c r="P26" s="156"/>
      <c r="Q26" s="23"/>
      <c r="R26" s="24"/>
    </row>
    <row r="27" spans="2:18" s="1" customFormat="1" ht="14.45" customHeight="1">
      <c r="B27" s="22"/>
      <c r="C27" s="23"/>
      <c r="D27" s="21" t="s">
        <v>42</v>
      </c>
      <c r="E27" s="23"/>
      <c r="F27" s="23"/>
      <c r="G27" s="23"/>
      <c r="H27" s="23"/>
      <c r="I27" s="23"/>
      <c r="J27" s="23"/>
      <c r="K27" s="23"/>
      <c r="L27" s="23"/>
      <c r="M27" s="156">
        <f>N107</f>
        <v>0</v>
      </c>
      <c r="N27" s="156"/>
      <c r="O27" s="156"/>
      <c r="P27" s="156"/>
      <c r="Q27" s="23"/>
      <c r="R27" s="24"/>
    </row>
    <row r="28" spans="2:18" s="1" customFormat="1" ht="6.9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2:18" s="1" customFormat="1" ht="25.35" customHeight="1">
      <c r="B29" s="22"/>
      <c r="C29" s="23"/>
      <c r="D29" s="57" t="s">
        <v>20</v>
      </c>
      <c r="E29" s="23"/>
      <c r="F29" s="23"/>
      <c r="G29" s="23"/>
      <c r="H29" s="23"/>
      <c r="I29" s="23"/>
      <c r="J29" s="23"/>
      <c r="K29" s="23"/>
      <c r="L29" s="23"/>
      <c r="M29" s="157">
        <f>ROUND(M26+M27,2)</f>
        <v>0</v>
      </c>
      <c r="N29" s="132"/>
      <c r="O29" s="132"/>
      <c r="P29" s="132"/>
      <c r="Q29" s="23"/>
      <c r="R29" s="24"/>
    </row>
    <row r="30" spans="2:18" s="1" customFormat="1" ht="6.95" customHeight="1">
      <c r="B30" s="22"/>
      <c r="C30" s="2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3"/>
      <c r="R30" s="24"/>
    </row>
    <row r="31" spans="2:18" s="1" customFormat="1" ht="14.45" customHeight="1">
      <c r="B31" s="22"/>
      <c r="C31" s="23"/>
      <c r="D31" s="25" t="s">
        <v>21</v>
      </c>
      <c r="E31" s="25" t="s">
        <v>22</v>
      </c>
      <c r="F31" s="26">
        <v>0.21</v>
      </c>
      <c r="G31" s="58" t="s">
        <v>23</v>
      </c>
      <c r="H31" s="151">
        <f>(SUM(BE107:BE114)+SUM(BE131:BE240))</f>
        <v>0</v>
      </c>
      <c r="I31" s="132"/>
      <c r="J31" s="132"/>
      <c r="K31" s="23"/>
      <c r="L31" s="23"/>
      <c r="M31" s="151">
        <f>ROUND((SUM(BE107:BE114)+SUM(BE131:BE240)), 2)*F31</f>
        <v>0</v>
      </c>
      <c r="N31" s="132"/>
      <c r="O31" s="132"/>
      <c r="P31" s="132"/>
      <c r="Q31" s="23"/>
      <c r="R31" s="24"/>
    </row>
    <row r="32" spans="2:18" s="1" customFormat="1" ht="14.45" customHeight="1">
      <c r="B32" s="22"/>
      <c r="C32" s="23"/>
      <c r="D32" s="23"/>
      <c r="E32" s="25" t="s">
        <v>24</v>
      </c>
      <c r="F32" s="26">
        <v>0.15</v>
      </c>
      <c r="G32" s="58" t="s">
        <v>23</v>
      </c>
      <c r="H32" s="151">
        <f>(SUM(BF107:BF114)+SUM(BF131:BF240))</f>
        <v>0</v>
      </c>
      <c r="I32" s="132"/>
      <c r="J32" s="132"/>
      <c r="K32" s="23"/>
      <c r="L32" s="23"/>
      <c r="M32" s="151">
        <f>ROUND((SUM(BF107:BF114)+SUM(BF131:BF240)), 2)*F32</f>
        <v>0</v>
      </c>
      <c r="N32" s="132"/>
      <c r="O32" s="132"/>
      <c r="P32" s="132"/>
      <c r="Q32" s="23"/>
      <c r="R32" s="24"/>
    </row>
    <row r="33" spans="2:18" s="1" customFormat="1" ht="14.45" hidden="1" customHeight="1">
      <c r="B33" s="22"/>
      <c r="C33" s="23"/>
      <c r="D33" s="23"/>
      <c r="E33" s="25" t="s">
        <v>25</v>
      </c>
      <c r="F33" s="26">
        <v>0.21</v>
      </c>
      <c r="G33" s="58" t="s">
        <v>23</v>
      </c>
      <c r="H33" s="151">
        <f>(SUM(BG107:BG114)+SUM(BG131:BG240))</f>
        <v>0</v>
      </c>
      <c r="I33" s="132"/>
      <c r="J33" s="132"/>
      <c r="K33" s="23"/>
      <c r="L33" s="23"/>
      <c r="M33" s="151">
        <v>0</v>
      </c>
      <c r="N33" s="132"/>
      <c r="O33" s="132"/>
      <c r="P33" s="132"/>
      <c r="Q33" s="23"/>
      <c r="R33" s="24"/>
    </row>
    <row r="34" spans="2:18" s="1" customFormat="1" ht="14.45" hidden="1" customHeight="1">
      <c r="B34" s="22"/>
      <c r="C34" s="23"/>
      <c r="D34" s="23"/>
      <c r="E34" s="25" t="s">
        <v>26</v>
      </c>
      <c r="F34" s="26">
        <v>0.15</v>
      </c>
      <c r="G34" s="58" t="s">
        <v>23</v>
      </c>
      <c r="H34" s="151">
        <f>(SUM(BH107:BH114)+SUM(BH131:BH240))</f>
        <v>0</v>
      </c>
      <c r="I34" s="132"/>
      <c r="J34" s="132"/>
      <c r="K34" s="23"/>
      <c r="L34" s="23"/>
      <c r="M34" s="151">
        <v>0</v>
      </c>
      <c r="N34" s="132"/>
      <c r="O34" s="132"/>
      <c r="P34" s="132"/>
      <c r="Q34" s="23"/>
      <c r="R34" s="24"/>
    </row>
    <row r="35" spans="2:18" s="1" customFormat="1" ht="14.45" hidden="1" customHeight="1">
      <c r="B35" s="22"/>
      <c r="C35" s="23"/>
      <c r="D35" s="23"/>
      <c r="E35" s="25" t="s">
        <v>27</v>
      </c>
      <c r="F35" s="26">
        <v>0</v>
      </c>
      <c r="G35" s="58" t="s">
        <v>23</v>
      </c>
      <c r="H35" s="151">
        <f>(SUM(BI107:BI114)+SUM(BI131:BI240))</f>
        <v>0</v>
      </c>
      <c r="I35" s="132"/>
      <c r="J35" s="132"/>
      <c r="K35" s="23"/>
      <c r="L35" s="23"/>
      <c r="M35" s="151">
        <v>0</v>
      </c>
      <c r="N35" s="132"/>
      <c r="O35" s="132"/>
      <c r="P35" s="132"/>
      <c r="Q35" s="23"/>
      <c r="R35" s="24"/>
    </row>
    <row r="36" spans="2:18" s="1" customFormat="1" ht="6.9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1" customFormat="1" ht="25.35" customHeight="1">
      <c r="B37" s="22"/>
      <c r="C37" s="53"/>
      <c r="D37" s="59" t="s">
        <v>28</v>
      </c>
      <c r="E37" s="44"/>
      <c r="F37" s="44"/>
      <c r="G37" s="60" t="s">
        <v>29</v>
      </c>
      <c r="H37" s="61" t="s">
        <v>30</v>
      </c>
      <c r="I37" s="44"/>
      <c r="J37" s="44"/>
      <c r="K37" s="44"/>
      <c r="L37" s="145">
        <f>SUM(M29:M35)</f>
        <v>0</v>
      </c>
      <c r="M37" s="145"/>
      <c r="N37" s="145"/>
      <c r="O37" s="145"/>
      <c r="P37" s="146"/>
      <c r="Q37" s="53"/>
      <c r="R37" s="24"/>
    </row>
    <row r="38" spans="2:18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6"/>
    </row>
    <row r="41" spans="2:18"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</row>
    <row r="42" spans="2:18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2:18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2:18"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</row>
    <row r="45" spans="2:18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</row>
    <row r="46" spans="2:18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</row>
    <row r="47" spans="2:18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</row>
    <row r="48" spans="2:18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</row>
    <row r="49" spans="2:18"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2:18" s="1" customFormat="1" ht="15">
      <c r="B50" s="22"/>
      <c r="C50" s="23"/>
      <c r="D50" s="28" t="s">
        <v>31</v>
      </c>
      <c r="E50" s="29"/>
      <c r="F50" s="29"/>
      <c r="G50" s="29"/>
      <c r="H50" s="30"/>
      <c r="I50" s="23"/>
      <c r="J50" s="28" t="s">
        <v>32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5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6"/>
    </row>
    <row r="52" spans="2:18">
      <c r="B52" s="15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6"/>
    </row>
    <row r="53" spans="2:18">
      <c r="B53" s="15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6"/>
    </row>
    <row r="54" spans="2:18">
      <c r="B54" s="15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6"/>
    </row>
    <row r="55" spans="2:18">
      <c r="B55" s="15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6"/>
    </row>
    <row r="56" spans="2:18">
      <c r="B56" s="15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6"/>
    </row>
    <row r="57" spans="2:18">
      <c r="B57" s="15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6"/>
    </row>
    <row r="58" spans="2:18">
      <c r="B58" s="15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6"/>
    </row>
    <row r="59" spans="2:18" s="1" customFormat="1" ht="15">
      <c r="B59" s="22"/>
      <c r="C59" s="23"/>
      <c r="D59" s="33" t="s">
        <v>33</v>
      </c>
      <c r="E59" s="34"/>
      <c r="F59" s="34"/>
      <c r="G59" s="35" t="s">
        <v>34</v>
      </c>
      <c r="H59" s="36"/>
      <c r="I59" s="23"/>
      <c r="J59" s="33" t="s">
        <v>33</v>
      </c>
      <c r="K59" s="34"/>
      <c r="L59" s="34"/>
      <c r="M59" s="34"/>
      <c r="N59" s="35" t="s">
        <v>34</v>
      </c>
      <c r="O59" s="34"/>
      <c r="P59" s="36"/>
      <c r="Q59" s="23"/>
      <c r="R59" s="24"/>
    </row>
    <row r="60" spans="2:18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6"/>
    </row>
    <row r="61" spans="2:18" s="1" customFormat="1" ht="15">
      <c r="B61" s="22"/>
      <c r="C61" s="23"/>
      <c r="D61" s="28" t="s">
        <v>35</v>
      </c>
      <c r="E61" s="29"/>
      <c r="F61" s="29"/>
      <c r="G61" s="29"/>
      <c r="H61" s="30"/>
      <c r="I61" s="23"/>
      <c r="J61" s="28" t="s">
        <v>36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5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6"/>
    </row>
    <row r="63" spans="2:18">
      <c r="B63" s="15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6"/>
    </row>
    <row r="64" spans="2:18">
      <c r="B64" s="15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6"/>
    </row>
    <row r="65" spans="2:18">
      <c r="B65" s="15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6"/>
    </row>
    <row r="66" spans="2:18">
      <c r="B66" s="15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6"/>
    </row>
    <row r="67" spans="2:18">
      <c r="B67" s="15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6"/>
    </row>
    <row r="68" spans="2:18">
      <c r="B68" s="15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6"/>
    </row>
    <row r="69" spans="2:18">
      <c r="B69" s="15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6"/>
    </row>
    <row r="70" spans="2:18" s="1" customFormat="1" ht="15">
      <c r="B70" s="22"/>
      <c r="C70" s="23"/>
      <c r="D70" s="33" t="s">
        <v>33</v>
      </c>
      <c r="E70" s="34"/>
      <c r="F70" s="34"/>
      <c r="G70" s="35" t="s">
        <v>34</v>
      </c>
      <c r="H70" s="36"/>
      <c r="I70" s="23"/>
      <c r="J70" s="33" t="s">
        <v>33</v>
      </c>
      <c r="K70" s="34"/>
      <c r="L70" s="34"/>
      <c r="M70" s="34"/>
      <c r="N70" s="35" t="s">
        <v>34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131" t="s">
        <v>79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6.950000000000003" customHeight="1">
      <c r="B78" s="22"/>
      <c r="C78" s="43" t="s">
        <v>8</v>
      </c>
      <c r="D78" s="23"/>
      <c r="E78" s="23"/>
      <c r="F78" s="133">
        <f>F6</f>
        <v>0</v>
      </c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23"/>
      <c r="R78" s="24"/>
    </row>
    <row r="79" spans="2:18" s="1" customFormat="1" ht="6.9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2:18" s="1" customFormat="1" ht="18" customHeight="1">
      <c r="B80" s="22"/>
      <c r="C80" s="20" t="s">
        <v>11</v>
      </c>
      <c r="D80" s="23"/>
      <c r="E80" s="23"/>
      <c r="F80" s="18">
        <f>F8</f>
        <v>0</v>
      </c>
      <c r="G80" s="23"/>
      <c r="H80" s="23"/>
      <c r="I80" s="23"/>
      <c r="J80" s="23"/>
      <c r="K80" s="20" t="s">
        <v>12</v>
      </c>
      <c r="L80" s="23"/>
      <c r="M80" s="134" t="str">
        <f>IF(O8="","",O8)</f>
        <v/>
      </c>
      <c r="N80" s="134"/>
      <c r="O80" s="134"/>
      <c r="P80" s="134"/>
      <c r="Q80" s="23"/>
      <c r="R80" s="24"/>
    </row>
    <row r="81" spans="2:47" s="1" customFormat="1" ht="6.9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5">
      <c r="B82" s="22"/>
      <c r="C82" s="20" t="s">
        <v>13</v>
      </c>
      <c r="D82" s="23"/>
      <c r="E82" s="23"/>
      <c r="F82" s="18">
        <f>E11</f>
        <v>0</v>
      </c>
      <c r="G82" s="23"/>
      <c r="H82" s="23"/>
      <c r="I82" s="23"/>
      <c r="J82" s="23"/>
      <c r="K82" s="20" t="s">
        <v>17</v>
      </c>
      <c r="L82" s="23"/>
      <c r="M82" s="135">
        <f>E17</f>
        <v>0</v>
      </c>
      <c r="N82" s="135"/>
      <c r="O82" s="135"/>
      <c r="P82" s="135"/>
      <c r="Q82" s="135"/>
      <c r="R82" s="24"/>
    </row>
    <row r="83" spans="2:47" s="1" customFormat="1" ht="14.45" customHeight="1">
      <c r="B83" s="22"/>
      <c r="C83" s="20" t="s">
        <v>16</v>
      </c>
      <c r="D83" s="23"/>
      <c r="E83" s="23"/>
      <c r="F83" s="18" t="str">
        <f>IF(E14="","",E14)</f>
        <v/>
      </c>
      <c r="G83" s="23"/>
      <c r="H83" s="23"/>
      <c r="I83" s="23"/>
      <c r="J83" s="23"/>
      <c r="K83" s="20" t="s">
        <v>18</v>
      </c>
      <c r="L83" s="23"/>
      <c r="M83" s="135">
        <f>E20</f>
        <v>0</v>
      </c>
      <c r="N83" s="135"/>
      <c r="O83" s="135"/>
      <c r="P83" s="135"/>
      <c r="Q83" s="135"/>
      <c r="R83" s="24"/>
    </row>
    <row r="84" spans="2:47" s="1" customFormat="1" ht="10.35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2:47" s="1" customFormat="1" ht="29.25" customHeight="1">
      <c r="B85" s="22"/>
      <c r="C85" s="148" t="s">
        <v>80</v>
      </c>
      <c r="D85" s="149"/>
      <c r="E85" s="149"/>
      <c r="F85" s="149"/>
      <c r="G85" s="149"/>
      <c r="H85" s="53"/>
      <c r="I85" s="53"/>
      <c r="J85" s="53"/>
      <c r="K85" s="53"/>
      <c r="L85" s="53"/>
      <c r="M85" s="53"/>
      <c r="N85" s="148" t="s">
        <v>81</v>
      </c>
      <c r="O85" s="149"/>
      <c r="P85" s="149"/>
      <c r="Q85" s="149"/>
      <c r="R85" s="24"/>
    </row>
    <row r="86" spans="2:47" s="1" customFormat="1" ht="10.3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>
      <c r="B87" s="22"/>
      <c r="C87" s="62" t="s">
        <v>82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150">
        <f>N131</f>
        <v>0</v>
      </c>
      <c r="O87" s="143"/>
      <c r="P87" s="143"/>
      <c r="Q87" s="143"/>
      <c r="R87" s="24"/>
      <c r="AU87" s="11" t="s">
        <v>83</v>
      </c>
    </row>
    <row r="88" spans="2:47" s="2" customFormat="1" ht="24.95" customHeight="1">
      <c r="B88" s="63"/>
      <c r="C88" s="64"/>
      <c r="D88" s="65" t="s">
        <v>84</v>
      </c>
      <c r="E88" s="64"/>
      <c r="F88" s="64"/>
      <c r="G88" s="64"/>
      <c r="H88" s="64"/>
      <c r="I88" s="64"/>
      <c r="J88" s="64"/>
      <c r="K88" s="64"/>
      <c r="L88" s="64"/>
      <c r="M88" s="64"/>
      <c r="N88" s="125">
        <f>N132</f>
        <v>0</v>
      </c>
      <c r="O88" s="142"/>
      <c r="P88" s="142"/>
      <c r="Q88" s="142"/>
      <c r="R88" s="66"/>
    </row>
    <row r="89" spans="2:47" s="3" customFormat="1" ht="19.899999999999999" customHeight="1">
      <c r="B89" s="67"/>
      <c r="C89" s="68"/>
      <c r="D89" s="50" t="s">
        <v>85</v>
      </c>
      <c r="E89" s="68"/>
      <c r="F89" s="68"/>
      <c r="G89" s="68"/>
      <c r="H89" s="68"/>
      <c r="I89" s="68"/>
      <c r="J89" s="68"/>
      <c r="K89" s="68"/>
      <c r="L89" s="68"/>
      <c r="M89" s="68"/>
      <c r="N89" s="140">
        <f>N133</f>
        <v>0</v>
      </c>
      <c r="O89" s="141"/>
      <c r="P89" s="141"/>
      <c r="Q89" s="141"/>
      <c r="R89" s="69"/>
    </row>
    <row r="90" spans="2:47" s="3" customFormat="1" ht="19.899999999999999" customHeight="1">
      <c r="B90" s="67"/>
      <c r="C90" s="68"/>
      <c r="D90" s="50" t="s">
        <v>86</v>
      </c>
      <c r="E90" s="68"/>
      <c r="F90" s="68"/>
      <c r="G90" s="68"/>
      <c r="H90" s="68"/>
      <c r="I90" s="68"/>
      <c r="J90" s="68"/>
      <c r="K90" s="68"/>
      <c r="L90" s="68"/>
      <c r="M90" s="68"/>
      <c r="N90" s="140">
        <f>N145</f>
        <v>0</v>
      </c>
      <c r="O90" s="141"/>
      <c r="P90" s="141"/>
      <c r="Q90" s="141"/>
      <c r="R90" s="69"/>
    </row>
    <row r="91" spans="2:47" s="3" customFormat="1" ht="19.899999999999999" customHeight="1">
      <c r="B91" s="67"/>
      <c r="C91" s="68"/>
      <c r="D91" s="50" t="s">
        <v>87</v>
      </c>
      <c r="E91" s="68"/>
      <c r="F91" s="68"/>
      <c r="G91" s="68"/>
      <c r="H91" s="68"/>
      <c r="I91" s="68"/>
      <c r="J91" s="68"/>
      <c r="K91" s="68"/>
      <c r="L91" s="68"/>
      <c r="M91" s="68"/>
      <c r="N91" s="140">
        <f>N148</f>
        <v>0</v>
      </c>
      <c r="O91" s="141"/>
      <c r="P91" s="141"/>
      <c r="Q91" s="141"/>
      <c r="R91" s="69"/>
    </row>
    <row r="92" spans="2:47" s="3" customFormat="1" ht="19.899999999999999" customHeight="1">
      <c r="B92" s="67"/>
      <c r="C92" s="68"/>
      <c r="D92" s="50" t="s">
        <v>88</v>
      </c>
      <c r="E92" s="68"/>
      <c r="F92" s="68"/>
      <c r="G92" s="68"/>
      <c r="H92" s="68"/>
      <c r="I92" s="68"/>
      <c r="J92" s="68"/>
      <c r="K92" s="68"/>
      <c r="L92" s="68"/>
      <c r="M92" s="68"/>
      <c r="N92" s="140">
        <f>N163</f>
        <v>0</v>
      </c>
      <c r="O92" s="141"/>
      <c r="P92" s="141"/>
      <c r="Q92" s="141"/>
      <c r="R92" s="69"/>
    </row>
    <row r="93" spans="2:47" s="3" customFormat="1" ht="19.899999999999999" customHeight="1">
      <c r="B93" s="67"/>
      <c r="C93" s="68"/>
      <c r="D93" s="50" t="s">
        <v>89</v>
      </c>
      <c r="E93" s="68"/>
      <c r="F93" s="68"/>
      <c r="G93" s="68"/>
      <c r="H93" s="68"/>
      <c r="I93" s="68"/>
      <c r="J93" s="68"/>
      <c r="K93" s="68"/>
      <c r="L93" s="68"/>
      <c r="M93" s="68"/>
      <c r="N93" s="140">
        <f>N185</f>
        <v>0</v>
      </c>
      <c r="O93" s="141"/>
      <c r="P93" s="141"/>
      <c r="Q93" s="141"/>
      <c r="R93" s="69"/>
    </row>
    <row r="94" spans="2:47" s="3" customFormat="1" ht="19.899999999999999" customHeight="1">
      <c r="B94" s="67"/>
      <c r="C94" s="68"/>
      <c r="D94" s="50" t="s">
        <v>90</v>
      </c>
      <c r="E94" s="68"/>
      <c r="F94" s="68"/>
      <c r="G94" s="68"/>
      <c r="H94" s="68"/>
      <c r="I94" s="68"/>
      <c r="J94" s="68"/>
      <c r="K94" s="68"/>
      <c r="L94" s="68"/>
      <c r="M94" s="68"/>
      <c r="N94" s="140">
        <f>N189</f>
        <v>0</v>
      </c>
      <c r="O94" s="141"/>
      <c r="P94" s="141"/>
      <c r="Q94" s="141"/>
      <c r="R94" s="69"/>
    </row>
    <row r="95" spans="2:47" s="2" customFormat="1" ht="24.95" customHeight="1">
      <c r="B95" s="63"/>
      <c r="C95" s="64"/>
      <c r="D95" s="65" t="s">
        <v>91</v>
      </c>
      <c r="E95" s="64"/>
      <c r="F95" s="64"/>
      <c r="G95" s="64"/>
      <c r="H95" s="64"/>
      <c r="I95" s="64"/>
      <c r="J95" s="64"/>
      <c r="K95" s="64"/>
      <c r="L95" s="64"/>
      <c r="M95" s="64"/>
      <c r="N95" s="125">
        <f>N191</f>
        <v>0</v>
      </c>
      <c r="O95" s="142"/>
      <c r="P95" s="142"/>
      <c r="Q95" s="142"/>
      <c r="R95" s="66"/>
    </row>
    <row r="96" spans="2:47" s="3" customFormat="1" ht="19.899999999999999" customHeight="1">
      <c r="B96" s="67"/>
      <c r="C96" s="68"/>
      <c r="D96" s="50" t="s">
        <v>92</v>
      </c>
      <c r="E96" s="68"/>
      <c r="F96" s="68"/>
      <c r="G96" s="68"/>
      <c r="H96" s="68"/>
      <c r="I96" s="68"/>
      <c r="J96" s="68"/>
      <c r="K96" s="68"/>
      <c r="L96" s="68"/>
      <c r="M96" s="68"/>
      <c r="N96" s="140">
        <f>N192</f>
        <v>0</v>
      </c>
      <c r="O96" s="141"/>
      <c r="P96" s="141"/>
      <c r="Q96" s="141"/>
      <c r="R96" s="69"/>
    </row>
    <row r="97" spans="2:65" s="3" customFormat="1" ht="19.899999999999999" customHeight="1">
      <c r="B97" s="67"/>
      <c r="C97" s="68"/>
      <c r="D97" s="50" t="s">
        <v>93</v>
      </c>
      <c r="E97" s="68"/>
      <c r="F97" s="68"/>
      <c r="G97" s="68"/>
      <c r="H97" s="68"/>
      <c r="I97" s="68"/>
      <c r="J97" s="68"/>
      <c r="K97" s="68"/>
      <c r="L97" s="68"/>
      <c r="M97" s="68"/>
      <c r="N97" s="140">
        <f>N196</f>
        <v>0</v>
      </c>
      <c r="O97" s="141"/>
      <c r="P97" s="141"/>
      <c r="Q97" s="141"/>
      <c r="R97" s="69"/>
    </row>
    <row r="98" spans="2:65" s="3" customFormat="1" ht="19.899999999999999" customHeight="1">
      <c r="B98" s="67"/>
      <c r="C98" s="68"/>
      <c r="D98" s="50" t="s">
        <v>94</v>
      </c>
      <c r="E98" s="68"/>
      <c r="F98" s="68"/>
      <c r="G98" s="68"/>
      <c r="H98" s="68"/>
      <c r="I98" s="68"/>
      <c r="J98" s="68"/>
      <c r="K98" s="68"/>
      <c r="L98" s="68"/>
      <c r="M98" s="68"/>
      <c r="N98" s="140">
        <f>N200</f>
        <v>0</v>
      </c>
      <c r="O98" s="141"/>
      <c r="P98" s="141"/>
      <c r="Q98" s="141"/>
      <c r="R98" s="69"/>
    </row>
    <row r="99" spans="2:65" s="3" customFormat="1" ht="19.899999999999999" customHeight="1">
      <c r="B99" s="67"/>
      <c r="C99" s="68"/>
      <c r="D99" s="50" t="s">
        <v>95</v>
      </c>
      <c r="E99" s="68"/>
      <c r="F99" s="68"/>
      <c r="G99" s="68"/>
      <c r="H99" s="68"/>
      <c r="I99" s="68"/>
      <c r="J99" s="68"/>
      <c r="K99" s="68"/>
      <c r="L99" s="68"/>
      <c r="M99" s="68"/>
      <c r="N99" s="140">
        <f>N209</f>
        <v>0</v>
      </c>
      <c r="O99" s="141"/>
      <c r="P99" s="141"/>
      <c r="Q99" s="141"/>
      <c r="R99" s="69"/>
    </row>
    <row r="100" spans="2:65" s="3" customFormat="1" ht="19.899999999999999" customHeight="1">
      <c r="B100" s="67"/>
      <c r="C100" s="68"/>
      <c r="D100" s="50" t="s">
        <v>96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140">
        <f>N211</f>
        <v>0</v>
      </c>
      <c r="O100" s="141"/>
      <c r="P100" s="141"/>
      <c r="Q100" s="141"/>
      <c r="R100" s="69"/>
    </row>
    <row r="101" spans="2:65" s="3" customFormat="1" ht="19.899999999999999" customHeight="1">
      <c r="B101" s="67"/>
      <c r="C101" s="68"/>
      <c r="D101" s="50" t="s">
        <v>97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140">
        <f>N213</f>
        <v>0</v>
      </c>
      <c r="O101" s="141"/>
      <c r="P101" s="141"/>
      <c r="Q101" s="141"/>
      <c r="R101" s="69"/>
    </row>
    <row r="102" spans="2:65" s="3" customFormat="1" ht="19.899999999999999" customHeight="1">
      <c r="B102" s="67"/>
      <c r="C102" s="68"/>
      <c r="D102" s="50" t="s">
        <v>98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140">
        <f>N220</f>
        <v>0</v>
      </c>
      <c r="O102" s="141"/>
      <c r="P102" s="141"/>
      <c r="Q102" s="141"/>
      <c r="R102" s="69"/>
    </row>
    <row r="103" spans="2:65" s="3" customFormat="1" ht="19.899999999999999" customHeight="1">
      <c r="B103" s="67"/>
      <c r="C103" s="68"/>
      <c r="D103" s="50" t="s">
        <v>99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140">
        <f>N226</f>
        <v>0</v>
      </c>
      <c r="O103" s="141"/>
      <c r="P103" s="141"/>
      <c r="Q103" s="141"/>
      <c r="R103" s="69"/>
    </row>
    <row r="104" spans="2:65" s="3" customFormat="1" ht="19.899999999999999" customHeight="1">
      <c r="B104" s="67"/>
      <c r="C104" s="68"/>
      <c r="D104" s="50" t="s">
        <v>100</v>
      </c>
      <c r="E104" s="68"/>
      <c r="F104" s="68"/>
      <c r="G104" s="68"/>
      <c r="H104" s="68"/>
      <c r="I104" s="68"/>
      <c r="J104" s="68"/>
      <c r="K104" s="68"/>
      <c r="L104" s="68"/>
      <c r="M104" s="68"/>
      <c r="N104" s="140">
        <f>N232</f>
        <v>0</v>
      </c>
      <c r="O104" s="141"/>
      <c r="P104" s="141"/>
      <c r="Q104" s="141"/>
      <c r="R104" s="69"/>
    </row>
    <row r="105" spans="2:65" s="3" customFormat="1" ht="19.899999999999999" customHeight="1">
      <c r="B105" s="67"/>
      <c r="C105" s="68"/>
      <c r="D105" s="50" t="s">
        <v>101</v>
      </c>
      <c r="E105" s="68"/>
      <c r="F105" s="68"/>
      <c r="G105" s="68"/>
      <c r="H105" s="68"/>
      <c r="I105" s="68"/>
      <c r="J105" s="68"/>
      <c r="K105" s="68"/>
      <c r="L105" s="68"/>
      <c r="M105" s="68"/>
      <c r="N105" s="140">
        <f>N236</f>
        <v>0</v>
      </c>
      <c r="O105" s="141"/>
      <c r="P105" s="141"/>
      <c r="Q105" s="141"/>
      <c r="R105" s="69"/>
    </row>
    <row r="106" spans="2:65" s="1" customFormat="1" ht="21.75" customHeight="1"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2:65" s="1" customFormat="1" ht="29.25" customHeight="1">
      <c r="B107" s="22"/>
      <c r="C107" s="62" t="s">
        <v>102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143">
        <f>ROUND(N108+N109+N110+N111+N112+N113,2)</f>
        <v>0</v>
      </c>
      <c r="O107" s="144"/>
      <c r="P107" s="144"/>
      <c r="Q107" s="144"/>
      <c r="R107" s="24"/>
      <c r="T107" s="70"/>
      <c r="U107" s="71" t="s">
        <v>21</v>
      </c>
    </row>
    <row r="108" spans="2:65" s="1" customFormat="1" ht="18" customHeight="1">
      <c r="B108" s="72"/>
      <c r="C108" s="73"/>
      <c r="D108" s="138" t="s">
        <v>103</v>
      </c>
      <c r="E108" s="139"/>
      <c r="F108" s="139"/>
      <c r="G108" s="139"/>
      <c r="H108" s="139"/>
      <c r="I108" s="73"/>
      <c r="J108" s="73"/>
      <c r="K108" s="73"/>
      <c r="L108" s="73"/>
      <c r="M108" s="73"/>
      <c r="N108" s="128">
        <f>ROUND(N87*T108,2)</f>
        <v>0</v>
      </c>
      <c r="O108" s="129"/>
      <c r="P108" s="129"/>
      <c r="Q108" s="129"/>
      <c r="R108" s="75"/>
      <c r="S108" s="76"/>
      <c r="T108" s="77"/>
      <c r="U108" s="78" t="s">
        <v>22</v>
      </c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9" t="s">
        <v>104</v>
      </c>
      <c r="AZ108" s="76"/>
      <c r="BA108" s="76"/>
      <c r="BB108" s="76"/>
      <c r="BC108" s="76"/>
      <c r="BD108" s="76"/>
      <c r="BE108" s="80">
        <f t="shared" ref="BE108:BE113" si="0">IF(U108="základní",N108,0)</f>
        <v>0</v>
      </c>
      <c r="BF108" s="80">
        <f t="shared" ref="BF108:BF113" si="1">IF(U108="snížená",N108,0)</f>
        <v>0</v>
      </c>
      <c r="BG108" s="80">
        <f t="shared" ref="BG108:BG113" si="2">IF(U108="zákl. přenesená",N108,0)</f>
        <v>0</v>
      </c>
      <c r="BH108" s="80">
        <f t="shared" ref="BH108:BH113" si="3">IF(U108="sníž. přenesená",N108,0)</f>
        <v>0</v>
      </c>
      <c r="BI108" s="80">
        <f t="shared" ref="BI108:BI113" si="4">IF(U108="nulová",N108,0)</f>
        <v>0</v>
      </c>
      <c r="BJ108" s="79" t="s">
        <v>41</v>
      </c>
      <c r="BK108" s="76"/>
      <c r="BL108" s="76"/>
      <c r="BM108" s="76"/>
    </row>
    <row r="109" spans="2:65" s="1" customFormat="1" ht="18" customHeight="1">
      <c r="B109" s="72"/>
      <c r="C109" s="73"/>
      <c r="D109" s="138" t="s">
        <v>105</v>
      </c>
      <c r="E109" s="139"/>
      <c r="F109" s="139"/>
      <c r="G109" s="139"/>
      <c r="H109" s="139"/>
      <c r="I109" s="73"/>
      <c r="J109" s="73"/>
      <c r="K109" s="73"/>
      <c r="L109" s="73"/>
      <c r="M109" s="73"/>
      <c r="N109" s="128">
        <f>ROUND(N87*T109,2)</f>
        <v>0</v>
      </c>
      <c r="O109" s="129"/>
      <c r="P109" s="129"/>
      <c r="Q109" s="129"/>
      <c r="R109" s="75"/>
      <c r="S109" s="76"/>
      <c r="T109" s="77"/>
      <c r="U109" s="78" t="s">
        <v>22</v>
      </c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9" t="s">
        <v>104</v>
      </c>
      <c r="AZ109" s="76"/>
      <c r="BA109" s="76"/>
      <c r="BB109" s="76"/>
      <c r="BC109" s="76"/>
      <c r="BD109" s="76"/>
      <c r="BE109" s="80">
        <f t="shared" si="0"/>
        <v>0</v>
      </c>
      <c r="BF109" s="80">
        <f t="shared" si="1"/>
        <v>0</v>
      </c>
      <c r="BG109" s="80">
        <f t="shared" si="2"/>
        <v>0</v>
      </c>
      <c r="BH109" s="80">
        <f t="shared" si="3"/>
        <v>0</v>
      </c>
      <c r="BI109" s="80">
        <f t="shared" si="4"/>
        <v>0</v>
      </c>
      <c r="BJ109" s="79" t="s">
        <v>41</v>
      </c>
      <c r="BK109" s="76"/>
      <c r="BL109" s="76"/>
      <c r="BM109" s="76"/>
    </row>
    <row r="110" spans="2:65" s="1" customFormat="1" ht="18" customHeight="1">
      <c r="B110" s="72"/>
      <c r="C110" s="73"/>
      <c r="D110" s="138" t="s">
        <v>106</v>
      </c>
      <c r="E110" s="139"/>
      <c r="F110" s="139"/>
      <c r="G110" s="139"/>
      <c r="H110" s="139"/>
      <c r="I110" s="73"/>
      <c r="J110" s="73"/>
      <c r="K110" s="73"/>
      <c r="L110" s="73"/>
      <c r="M110" s="73"/>
      <c r="N110" s="128">
        <f>ROUND(N87*T110,2)</f>
        <v>0</v>
      </c>
      <c r="O110" s="129"/>
      <c r="P110" s="129"/>
      <c r="Q110" s="129"/>
      <c r="R110" s="75"/>
      <c r="S110" s="76"/>
      <c r="T110" s="77"/>
      <c r="U110" s="78" t="s">
        <v>22</v>
      </c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9" t="s">
        <v>104</v>
      </c>
      <c r="AZ110" s="76"/>
      <c r="BA110" s="76"/>
      <c r="BB110" s="76"/>
      <c r="BC110" s="76"/>
      <c r="BD110" s="76"/>
      <c r="BE110" s="80">
        <f t="shared" si="0"/>
        <v>0</v>
      </c>
      <c r="BF110" s="80">
        <f t="shared" si="1"/>
        <v>0</v>
      </c>
      <c r="BG110" s="80">
        <f t="shared" si="2"/>
        <v>0</v>
      </c>
      <c r="BH110" s="80">
        <f t="shared" si="3"/>
        <v>0</v>
      </c>
      <c r="BI110" s="80">
        <f t="shared" si="4"/>
        <v>0</v>
      </c>
      <c r="BJ110" s="79" t="s">
        <v>41</v>
      </c>
      <c r="BK110" s="76"/>
      <c r="BL110" s="76"/>
      <c r="BM110" s="76"/>
    </row>
    <row r="111" spans="2:65" s="1" customFormat="1" ht="18" customHeight="1">
      <c r="B111" s="72"/>
      <c r="C111" s="73"/>
      <c r="D111" s="138" t="s">
        <v>107</v>
      </c>
      <c r="E111" s="139"/>
      <c r="F111" s="139"/>
      <c r="G111" s="139"/>
      <c r="H111" s="139"/>
      <c r="I111" s="73"/>
      <c r="J111" s="73"/>
      <c r="K111" s="73"/>
      <c r="L111" s="73"/>
      <c r="M111" s="73"/>
      <c r="N111" s="128">
        <f>ROUND(N87*T111,2)</f>
        <v>0</v>
      </c>
      <c r="O111" s="129"/>
      <c r="P111" s="129"/>
      <c r="Q111" s="129"/>
      <c r="R111" s="75"/>
      <c r="S111" s="76"/>
      <c r="T111" s="77"/>
      <c r="U111" s="78" t="s">
        <v>22</v>
      </c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9" t="s">
        <v>104</v>
      </c>
      <c r="AZ111" s="76"/>
      <c r="BA111" s="76"/>
      <c r="BB111" s="76"/>
      <c r="BC111" s="76"/>
      <c r="BD111" s="76"/>
      <c r="BE111" s="80">
        <f t="shared" si="0"/>
        <v>0</v>
      </c>
      <c r="BF111" s="80">
        <f t="shared" si="1"/>
        <v>0</v>
      </c>
      <c r="BG111" s="80">
        <f t="shared" si="2"/>
        <v>0</v>
      </c>
      <c r="BH111" s="80">
        <f t="shared" si="3"/>
        <v>0</v>
      </c>
      <c r="BI111" s="80">
        <f t="shared" si="4"/>
        <v>0</v>
      </c>
      <c r="BJ111" s="79" t="s">
        <v>41</v>
      </c>
      <c r="BK111" s="76"/>
      <c r="BL111" s="76"/>
      <c r="BM111" s="76"/>
    </row>
    <row r="112" spans="2:65" s="1" customFormat="1" ht="18" customHeight="1">
      <c r="B112" s="72"/>
      <c r="C112" s="73"/>
      <c r="D112" s="138" t="s">
        <v>108</v>
      </c>
      <c r="E112" s="139"/>
      <c r="F112" s="139"/>
      <c r="G112" s="139"/>
      <c r="H112" s="139"/>
      <c r="I112" s="73"/>
      <c r="J112" s="73"/>
      <c r="K112" s="73"/>
      <c r="L112" s="73"/>
      <c r="M112" s="73"/>
      <c r="N112" s="128">
        <f>ROUND(N87*T112,2)</f>
        <v>0</v>
      </c>
      <c r="O112" s="129"/>
      <c r="P112" s="129"/>
      <c r="Q112" s="129"/>
      <c r="R112" s="75"/>
      <c r="S112" s="76"/>
      <c r="T112" s="77"/>
      <c r="U112" s="78" t="s">
        <v>22</v>
      </c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9" t="s">
        <v>104</v>
      </c>
      <c r="AZ112" s="76"/>
      <c r="BA112" s="76"/>
      <c r="BB112" s="76"/>
      <c r="BC112" s="76"/>
      <c r="BD112" s="76"/>
      <c r="BE112" s="80">
        <f t="shared" si="0"/>
        <v>0</v>
      </c>
      <c r="BF112" s="80">
        <f t="shared" si="1"/>
        <v>0</v>
      </c>
      <c r="BG112" s="80">
        <f t="shared" si="2"/>
        <v>0</v>
      </c>
      <c r="BH112" s="80">
        <f t="shared" si="3"/>
        <v>0</v>
      </c>
      <c r="BI112" s="80">
        <f t="shared" si="4"/>
        <v>0</v>
      </c>
      <c r="BJ112" s="79" t="s">
        <v>41</v>
      </c>
      <c r="BK112" s="76"/>
      <c r="BL112" s="76"/>
      <c r="BM112" s="76"/>
    </row>
    <row r="113" spans="2:65" s="1" customFormat="1" ht="18" customHeight="1">
      <c r="B113" s="72"/>
      <c r="C113" s="73"/>
      <c r="D113" s="74" t="s">
        <v>109</v>
      </c>
      <c r="E113" s="73"/>
      <c r="F113" s="73"/>
      <c r="G113" s="73"/>
      <c r="H113" s="73"/>
      <c r="I113" s="73"/>
      <c r="J113" s="73"/>
      <c r="K113" s="73"/>
      <c r="L113" s="73"/>
      <c r="M113" s="73"/>
      <c r="N113" s="128">
        <f>ROUND(N87*T113,2)</f>
        <v>0</v>
      </c>
      <c r="O113" s="129"/>
      <c r="P113" s="129"/>
      <c r="Q113" s="129"/>
      <c r="R113" s="75"/>
      <c r="S113" s="76"/>
      <c r="T113" s="81"/>
      <c r="U113" s="82" t="s">
        <v>22</v>
      </c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9" t="s">
        <v>110</v>
      </c>
      <c r="AZ113" s="76"/>
      <c r="BA113" s="76"/>
      <c r="BB113" s="76"/>
      <c r="BC113" s="76"/>
      <c r="BD113" s="76"/>
      <c r="BE113" s="80">
        <f t="shared" si="0"/>
        <v>0</v>
      </c>
      <c r="BF113" s="80">
        <f t="shared" si="1"/>
        <v>0</v>
      </c>
      <c r="BG113" s="80">
        <f t="shared" si="2"/>
        <v>0</v>
      </c>
      <c r="BH113" s="80">
        <f t="shared" si="3"/>
        <v>0</v>
      </c>
      <c r="BI113" s="80">
        <f t="shared" si="4"/>
        <v>0</v>
      </c>
      <c r="BJ113" s="79" t="s">
        <v>41</v>
      </c>
      <c r="BK113" s="76"/>
      <c r="BL113" s="76"/>
      <c r="BM113" s="76"/>
    </row>
    <row r="114" spans="2:65" s="1" customFormat="1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65" s="1" customFormat="1" ht="29.25" customHeight="1">
      <c r="B115" s="22"/>
      <c r="C115" s="52" t="s">
        <v>43</v>
      </c>
      <c r="D115" s="53"/>
      <c r="E115" s="53"/>
      <c r="F115" s="53"/>
      <c r="G115" s="53"/>
      <c r="H115" s="53"/>
      <c r="I115" s="53"/>
      <c r="J115" s="53"/>
      <c r="K115" s="53"/>
      <c r="L115" s="130">
        <f>ROUND(SUM(N87+N107),2)</f>
        <v>0</v>
      </c>
      <c r="M115" s="130"/>
      <c r="N115" s="130"/>
      <c r="O115" s="130"/>
      <c r="P115" s="130"/>
      <c r="Q115" s="130"/>
      <c r="R115" s="24"/>
    </row>
    <row r="116" spans="2:65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20" spans="2:65" s="1" customFormat="1" ht="6.95" customHeight="1"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2"/>
    </row>
    <row r="121" spans="2:65" s="1" customFormat="1" ht="36.950000000000003" customHeight="1">
      <c r="B121" s="22"/>
      <c r="C121" s="131" t="s">
        <v>111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24"/>
    </row>
    <row r="122" spans="2:65" s="1" customFormat="1" ht="6.95" customHeight="1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2:65" s="1" customFormat="1" ht="36.950000000000003" customHeight="1">
      <c r="B123" s="22"/>
      <c r="C123" s="43" t="s">
        <v>8</v>
      </c>
      <c r="D123" s="23"/>
      <c r="E123" s="23"/>
      <c r="F123" s="133">
        <f>F6</f>
        <v>0</v>
      </c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23"/>
      <c r="R123" s="24"/>
    </row>
    <row r="124" spans="2:65" s="1" customFormat="1" ht="6.95" customHeight="1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2:65" s="1" customFormat="1" ht="18" customHeight="1">
      <c r="B125" s="22"/>
      <c r="C125" s="20" t="s">
        <v>11</v>
      </c>
      <c r="D125" s="23"/>
      <c r="E125" s="23"/>
      <c r="F125" s="18">
        <f>F8</f>
        <v>0</v>
      </c>
      <c r="G125" s="23"/>
      <c r="H125" s="23"/>
      <c r="I125" s="23"/>
      <c r="J125" s="23"/>
      <c r="K125" s="20" t="s">
        <v>12</v>
      </c>
      <c r="L125" s="23"/>
      <c r="M125" s="134" t="str">
        <f>IF(O8="","",O8)</f>
        <v/>
      </c>
      <c r="N125" s="134"/>
      <c r="O125" s="134"/>
      <c r="P125" s="134"/>
      <c r="Q125" s="23"/>
      <c r="R125" s="24"/>
    </row>
    <row r="126" spans="2:65" s="1" customFormat="1" ht="6.95" customHeight="1"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2:65" s="1" customFormat="1" ht="15">
      <c r="B127" s="22"/>
      <c r="C127" s="20" t="s">
        <v>13</v>
      </c>
      <c r="D127" s="23"/>
      <c r="E127" s="23"/>
      <c r="F127" s="18">
        <f>E11</f>
        <v>0</v>
      </c>
      <c r="G127" s="23"/>
      <c r="H127" s="23"/>
      <c r="I127" s="23"/>
      <c r="J127" s="23"/>
      <c r="K127" s="20" t="s">
        <v>17</v>
      </c>
      <c r="L127" s="23"/>
      <c r="M127" s="135">
        <f>E17</f>
        <v>0</v>
      </c>
      <c r="N127" s="135"/>
      <c r="O127" s="135"/>
      <c r="P127" s="135"/>
      <c r="Q127" s="135"/>
      <c r="R127" s="24"/>
    </row>
    <row r="128" spans="2:65" s="1" customFormat="1" ht="14.45" customHeight="1">
      <c r="B128" s="22"/>
      <c r="C128" s="20" t="s">
        <v>16</v>
      </c>
      <c r="D128" s="23"/>
      <c r="E128" s="23"/>
      <c r="F128" s="18" t="str">
        <f>IF(E14="","",E14)</f>
        <v/>
      </c>
      <c r="G128" s="23"/>
      <c r="H128" s="23"/>
      <c r="I128" s="23"/>
      <c r="J128" s="23"/>
      <c r="K128" s="20" t="s">
        <v>18</v>
      </c>
      <c r="L128" s="23"/>
      <c r="M128" s="135">
        <f>E20</f>
        <v>0</v>
      </c>
      <c r="N128" s="135"/>
      <c r="O128" s="135"/>
      <c r="P128" s="135"/>
      <c r="Q128" s="135"/>
      <c r="R128" s="24"/>
    </row>
    <row r="129" spans="2:65" s="1" customFormat="1" ht="10.35" customHeight="1"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2:65" s="4" customFormat="1" ht="29.25" customHeight="1">
      <c r="B130" s="83"/>
      <c r="C130" s="84" t="s">
        <v>112</v>
      </c>
      <c r="D130" s="85" t="s">
        <v>113</v>
      </c>
      <c r="E130" s="85" t="s">
        <v>37</v>
      </c>
      <c r="F130" s="136" t="s">
        <v>114</v>
      </c>
      <c r="G130" s="136"/>
      <c r="H130" s="136"/>
      <c r="I130" s="136"/>
      <c r="J130" s="85" t="s">
        <v>115</v>
      </c>
      <c r="K130" s="85" t="s">
        <v>116</v>
      </c>
      <c r="L130" s="136" t="s">
        <v>117</v>
      </c>
      <c r="M130" s="136"/>
      <c r="N130" s="136" t="s">
        <v>81</v>
      </c>
      <c r="O130" s="136"/>
      <c r="P130" s="136"/>
      <c r="Q130" s="137"/>
      <c r="R130" s="86"/>
      <c r="T130" s="45" t="s">
        <v>118</v>
      </c>
      <c r="U130" s="46" t="s">
        <v>21</v>
      </c>
      <c r="V130" s="46" t="s">
        <v>119</v>
      </c>
      <c r="W130" s="46" t="s">
        <v>120</v>
      </c>
      <c r="X130" s="46" t="s">
        <v>121</v>
      </c>
      <c r="Y130" s="46" t="s">
        <v>122</v>
      </c>
      <c r="Z130" s="46" t="s">
        <v>123</v>
      </c>
      <c r="AA130" s="47" t="s">
        <v>124</v>
      </c>
    </row>
    <row r="131" spans="2:65" s="1" customFormat="1" ht="29.25" customHeight="1">
      <c r="B131" s="22"/>
      <c r="C131" s="49" t="s">
        <v>78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122">
        <f>BK131</f>
        <v>0</v>
      </c>
      <c r="O131" s="123"/>
      <c r="P131" s="123"/>
      <c r="Q131" s="123"/>
      <c r="R131" s="24"/>
      <c r="T131" s="48"/>
      <c r="U131" s="29"/>
      <c r="V131" s="29"/>
      <c r="W131" s="87">
        <f>W132+W191+W241</f>
        <v>0</v>
      </c>
      <c r="X131" s="29"/>
      <c r="Y131" s="87">
        <f>Y132+Y191+Y241</f>
        <v>9.2002154300000001</v>
      </c>
      <c r="Z131" s="29"/>
      <c r="AA131" s="88">
        <f>AA132+AA191+AA241</f>
        <v>25.660754999999998</v>
      </c>
      <c r="AT131" s="11" t="s">
        <v>38</v>
      </c>
      <c r="AU131" s="11" t="s">
        <v>83</v>
      </c>
      <c r="BK131" s="89">
        <f>BK132+BK191+BK241</f>
        <v>0</v>
      </c>
    </row>
    <row r="132" spans="2:65" s="5" customFormat="1" ht="37.35" customHeight="1">
      <c r="B132" s="90"/>
      <c r="C132" s="91"/>
      <c r="D132" s="92" t="s">
        <v>84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124">
        <f>BK132</f>
        <v>0</v>
      </c>
      <c r="O132" s="125"/>
      <c r="P132" s="125"/>
      <c r="Q132" s="125"/>
      <c r="R132" s="93"/>
      <c r="T132" s="94"/>
      <c r="U132" s="91"/>
      <c r="V132" s="91"/>
      <c r="W132" s="95">
        <f>W133+W145+W148+W163+W185+W189</f>
        <v>0</v>
      </c>
      <c r="X132" s="91"/>
      <c r="Y132" s="95">
        <f>Y133+Y145+Y148+Y163+Y185+Y189</f>
        <v>6.9737710000000002</v>
      </c>
      <c r="Z132" s="91"/>
      <c r="AA132" s="96">
        <f>AA133+AA145+AA148+AA163+AA185+AA189</f>
        <v>25.308824999999999</v>
      </c>
      <c r="AR132" s="97" t="s">
        <v>41</v>
      </c>
      <c r="AT132" s="98" t="s">
        <v>38</v>
      </c>
      <c r="AU132" s="98" t="s">
        <v>39</v>
      </c>
      <c r="AY132" s="97" t="s">
        <v>125</v>
      </c>
      <c r="BK132" s="99">
        <f>BK133+BK145+BK148+BK163+BK185+BK189</f>
        <v>0</v>
      </c>
    </row>
    <row r="133" spans="2:65" s="5" customFormat="1" ht="19.899999999999999" customHeight="1">
      <c r="B133" s="90"/>
      <c r="C133" s="91"/>
      <c r="D133" s="100" t="s">
        <v>85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126">
        <f>BK133</f>
        <v>0</v>
      </c>
      <c r="O133" s="127"/>
      <c r="P133" s="127"/>
      <c r="Q133" s="127"/>
      <c r="R133" s="93"/>
      <c r="T133" s="94"/>
      <c r="U133" s="91"/>
      <c r="V133" s="91"/>
      <c r="W133" s="95">
        <f>SUM(W134:W144)</f>
        <v>0</v>
      </c>
      <c r="X133" s="91"/>
      <c r="Y133" s="95">
        <f>SUM(Y134:Y144)</f>
        <v>1.4493484600000002</v>
      </c>
      <c r="Z133" s="91"/>
      <c r="AA133" s="96">
        <f>SUM(AA134:AA144)</f>
        <v>0</v>
      </c>
      <c r="AR133" s="97" t="s">
        <v>41</v>
      </c>
      <c r="AT133" s="98" t="s">
        <v>38</v>
      </c>
      <c r="AU133" s="98" t="s">
        <v>41</v>
      </c>
      <c r="AY133" s="97" t="s">
        <v>125</v>
      </c>
      <c r="BK133" s="99">
        <f>SUM(BK134:BK144)</f>
        <v>0</v>
      </c>
    </row>
    <row r="134" spans="2:65" s="1" customFormat="1" ht="38.25" customHeight="1">
      <c r="B134" s="72"/>
      <c r="C134" s="101" t="s">
        <v>126</v>
      </c>
      <c r="D134" s="101" t="s">
        <v>127</v>
      </c>
      <c r="E134" s="102" t="s">
        <v>128</v>
      </c>
      <c r="F134" s="117" t="s">
        <v>129</v>
      </c>
      <c r="G134" s="117"/>
      <c r="H134" s="117"/>
      <c r="I134" s="117"/>
      <c r="J134" s="103" t="s">
        <v>130</v>
      </c>
      <c r="K134" s="104">
        <v>5.8000000000000003E-2</v>
      </c>
      <c r="L134" s="118">
        <v>0</v>
      </c>
      <c r="M134" s="118"/>
      <c r="N134" s="116">
        <f t="shared" ref="N134:N144" si="5">ROUND(L134*K134,2)</f>
        <v>0</v>
      </c>
      <c r="O134" s="116"/>
      <c r="P134" s="116"/>
      <c r="Q134" s="116"/>
      <c r="R134" s="75"/>
      <c r="T134" s="105" t="s">
        <v>1</v>
      </c>
      <c r="U134" s="27" t="s">
        <v>22</v>
      </c>
      <c r="V134" s="23"/>
      <c r="W134" s="106">
        <f t="shared" ref="W134:W144" si="6">V134*K134</f>
        <v>0</v>
      </c>
      <c r="X134" s="106">
        <v>1.9539999999999998E-2</v>
      </c>
      <c r="Y134" s="106">
        <f t="shared" ref="Y134:Y144" si="7">X134*K134</f>
        <v>1.1333199999999999E-3</v>
      </c>
      <c r="Z134" s="106">
        <v>0</v>
      </c>
      <c r="AA134" s="107">
        <f t="shared" ref="AA134:AA144" si="8">Z134*K134</f>
        <v>0</v>
      </c>
      <c r="AR134" s="11" t="s">
        <v>131</v>
      </c>
      <c r="AT134" s="11" t="s">
        <v>127</v>
      </c>
      <c r="AU134" s="11" t="s">
        <v>51</v>
      </c>
      <c r="AY134" s="11" t="s">
        <v>125</v>
      </c>
      <c r="BE134" s="51">
        <f t="shared" ref="BE134:BE144" si="9">IF(U134="základní",N134,0)</f>
        <v>0</v>
      </c>
      <c r="BF134" s="51">
        <f t="shared" ref="BF134:BF144" si="10">IF(U134="snížená",N134,0)</f>
        <v>0</v>
      </c>
      <c r="BG134" s="51">
        <f t="shared" ref="BG134:BG144" si="11">IF(U134="zákl. přenesená",N134,0)</f>
        <v>0</v>
      </c>
      <c r="BH134" s="51">
        <f t="shared" ref="BH134:BH144" si="12">IF(U134="sníž. přenesená",N134,0)</f>
        <v>0</v>
      </c>
      <c r="BI134" s="51">
        <f t="shared" ref="BI134:BI144" si="13">IF(U134="nulová",N134,0)</f>
        <v>0</v>
      </c>
      <c r="BJ134" s="11" t="s">
        <v>41</v>
      </c>
      <c r="BK134" s="51">
        <f t="shared" ref="BK134:BK144" si="14">ROUND(L134*K134,2)</f>
        <v>0</v>
      </c>
      <c r="BL134" s="11" t="s">
        <v>131</v>
      </c>
      <c r="BM134" s="11" t="s">
        <v>132</v>
      </c>
    </row>
    <row r="135" spans="2:65" s="1" customFormat="1" ht="25.5" customHeight="1">
      <c r="B135" s="72"/>
      <c r="C135" s="108" t="s">
        <v>133</v>
      </c>
      <c r="D135" s="108" t="s">
        <v>134</v>
      </c>
      <c r="E135" s="109" t="s">
        <v>135</v>
      </c>
      <c r="F135" s="120" t="s">
        <v>136</v>
      </c>
      <c r="G135" s="120"/>
      <c r="H135" s="120"/>
      <c r="I135" s="120"/>
      <c r="J135" s="110" t="s">
        <v>130</v>
      </c>
      <c r="K135" s="111">
        <v>6.3E-2</v>
      </c>
      <c r="L135" s="121">
        <v>0</v>
      </c>
      <c r="M135" s="121"/>
      <c r="N135" s="119">
        <f t="shared" si="5"/>
        <v>0</v>
      </c>
      <c r="O135" s="116"/>
      <c r="P135" s="116"/>
      <c r="Q135" s="116"/>
      <c r="R135" s="75"/>
      <c r="T135" s="105" t="s">
        <v>1</v>
      </c>
      <c r="U135" s="27" t="s">
        <v>22</v>
      </c>
      <c r="V135" s="23"/>
      <c r="W135" s="106">
        <f t="shared" si="6"/>
        <v>0</v>
      </c>
      <c r="X135" s="106">
        <v>1</v>
      </c>
      <c r="Y135" s="106">
        <f t="shared" si="7"/>
        <v>6.3E-2</v>
      </c>
      <c r="Z135" s="106">
        <v>0</v>
      </c>
      <c r="AA135" s="107">
        <f t="shared" si="8"/>
        <v>0</v>
      </c>
      <c r="AR135" s="11" t="s">
        <v>137</v>
      </c>
      <c r="AT135" s="11" t="s">
        <v>134</v>
      </c>
      <c r="AU135" s="11" t="s">
        <v>51</v>
      </c>
      <c r="AY135" s="11" t="s">
        <v>125</v>
      </c>
      <c r="BE135" s="51">
        <f t="shared" si="9"/>
        <v>0</v>
      </c>
      <c r="BF135" s="51">
        <f t="shared" si="10"/>
        <v>0</v>
      </c>
      <c r="BG135" s="51">
        <f t="shared" si="11"/>
        <v>0</v>
      </c>
      <c r="BH135" s="51">
        <f t="shared" si="12"/>
        <v>0</v>
      </c>
      <c r="BI135" s="51">
        <f t="shared" si="13"/>
        <v>0</v>
      </c>
      <c r="BJ135" s="11" t="s">
        <v>41</v>
      </c>
      <c r="BK135" s="51">
        <f t="shared" si="14"/>
        <v>0</v>
      </c>
      <c r="BL135" s="11" t="s">
        <v>131</v>
      </c>
      <c r="BM135" s="11" t="s">
        <v>138</v>
      </c>
    </row>
    <row r="136" spans="2:65" s="1" customFormat="1" ht="38.25" customHeight="1">
      <c r="B136" s="72"/>
      <c r="C136" s="101" t="s">
        <v>137</v>
      </c>
      <c r="D136" s="101" t="s">
        <v>127</v>
      </c>
      <c r="E136" s="102" t="s">
        <v>139</v>
      </c>
      <c r="F136" s="117" t="s">
        <v>140</v>
      </c>
      <c r="G136" s="117"/>
      <c r="H136" s="117"/>
      <c r="I136" s="117"/>
      <c r="J136" s="103" t="s">
        <v>130</v>
      </c>
      <c r="K136" s="104">
        <v>0.16900000000000001</v>
      </c>
      <c r="L136" s="118">
        <v>0</v>
      </c>
      <c r="M136" s="118"/>
      <c r="N136" s="116">
        <f t="shared" si="5"/>
        <v>0</v>
      </c>
      <c r="O136" s="116"/>
      <c r="P136" s="116"/>
      <c r="Q136" s="116"/>
      <c r="R136" s="75"/>
      <c r="T136" s="105" t="s">
        <v>1</v>
      </c>
      <c r="U136" s="27" t="s">
        <v>22</v>
      </c>
      <c r="V136" s="23"/>
      <c r="W136" s="106">
        <f t="shared" si="6"/>
        <v>0</v>
      </c>
      <c r="X136" s="106">
        <v>1.7090000000000001E-2</v>
      </c>
      <c r="Y136" s="106">
        <f t="shared" si="7"/>
        <v>2.8882100000000004E-3</v>
      </c>
      <c r="Z136" s="106">
        <v>0</v>
      </c>
      <c r="AA136" s="107">
        <f t="shared" si="8"/>
        <v>0</v>
      </c>
      <c r="AR136" s="11" t="s">
        <v>131</v>
      </c>
      <c r="AT136" s="11" t="s">
        <v>127</v>
      </c>
      <c r="AU136" s="11" t="s">
        <v>51</v>
      </c>
      <c r="AY136" s="11" t="s">
        <v>125</v>
      </c>
      <c r="BE136" s="51">
        <f t="shared" si="9"/>
        <v>0</v>
      </c>
      <c r="BF136" s="51">
        <f t="shared" si="10"/>
        <v>0</v>
      </c>
      <c r="BG136" s="51">
        <f t="shared" si="11"/>
        <v>0</v>
      </c>
      <c r="BH136" s="51">
        <f t="shared" si="12"/>
        <v>0</v>
      </c>
      <c r="BI136" s="51">
        <f t="shared" si="13"/>
        <v>0</v>
      </c>
      <c r="BJ136" s="11" t="s">
        <v>41</v>
      </c>
      <c r="BK136" s="51">
        <f t="shared" si="14"/>
        <v>0</v>
      </c>
      <c r="BL136" s="11" t="s">
        <v>131</v>
      </c>
      <c r="BM136" s="11" t="s">
        <v>141</v>
      </c>
    </row>
    <row r="137" spans="2:65" s="1" customFormat="1" ht="25.5" customHeight="1">
      <c r="B137" s="72"/>
      <c r="C137" s="108" t="s">
        <v>142</v>
      </c>
      <c r="D137" s="108" t="s">
        <v>134</v>
      </c>
      <c r="E137" s="109" t="s">
        <v>143</v>
      </c>
      <c r="F137" s="120" t="s">
        <v>144</v>
      </c>
      <c r="G137" s="120"/>
      <c r="H137" s="120"/>
      <c r="I137" s="120"/>
      <c r="J137" s="110" t="s">
        <v>130</v>
      </c>
      <c r="K137" s="111">
        <v>0.183</v>
      </c>
      <c r="L137" s="121">
        <v>0</v>
      </c>
      <c r="M137" s="121"/>
      <c r="N137" s="119">
        <f t="shared" si="5"/>
        <v>0</v>
      </c>
      <c r="O137" s="116"/>
      <c r="P137" s="116"/>
      <c r="Q137" s="116"/>
      <c r="R137" s="75"/>
      <c r="T137" s="105" t="s">
        <v>1</v>
      </c>
      <c r="U137" s="27" t="s">
        <v>22</v>
      </c>
      <c r="V137" s="23"/>
      <c r="W137" s="106">
        <f t="shared" si="6"/>
        <v>0</v>
      </c>
      <c r="X137" s="106">
        <v>1</v>
      </c>
      <c r="Y137" s="106">
        <f t="shared" si="7"/>
        <v>0.183</v>
      </c>
      <c r="Z137" s="106">
        <v>0</v>
      </c>
      <c r="AA137" s="107">
        <f t="shared" si="8"/>
        <v>0</v>
      </c>
      <c r="AR137" s="11" t="s">
        <v>137</v>
      </c>
      <c r="AT137" s="11" t="s">
        <v>134</v>
      </c>
      <c r="AU137" s="11" t="s">
        <v>51</v>
      </c>
      <c r="AY137" s="11" t="s">
        <v>125</v>
      </c>
      <c r="BE137" s="51">
        <f t="shared" si="9"/>
        <v>0</v>
      </c>
      <c r="BF137" s="51">
        <f t="shared" si="10"/>
        <v>0</v>
      </c>
      <c r="BG137" s="51">
        <f t="shared" si="11"/>
        <v>0</v>
      </c>
      <c r="BH137" s="51">
        <f t="shared" si="12"/>
        <v>0</v>
      </c>
      <c r="BI137" s="51">
        <f t="shared" si="13"/>
        <v>0</v>
      </c>
      <c r="BJ137" s="11" t="s">
        <v>41</v>
      </c>
      <c r="BK137" s="51">
        <f t="shared" si="14"/>
        <v>0</v>
      </c>
      <c r="BL137" s="11" t="s">
        <v>131</v>
      </c>
      <c r="BM137" s="11" t="s">
        <v>145</v>
      </c>
    </row>
    <row r="138" spans="2:65" s="1" customFormat="1" ht="38.25" customHeight="1">
      <c r="B138" s="72"/>
      <c r="C138" s="101" t="s">
        <v>146</v>
      </c>
      <c r="D138" s="101" t="s">
        <v>127</v>
      </c>
      <c r="E138" s="102" t="s">
        <v>147</v>
      </c>
      <c r="F138" s="117" t="s">
        <v>148</v>
      </c>
      <c r="G138" s="117"/>
      <c r="H138" s="117"/>
      <c r="I138" s="117"/>
      <c r="J138" s="103" t="s">
        <v>130</v>
      </c>
      <c r="K138" s="104">
        <v>9.2999999999999999E-2</v>
      </c>
      <c r="L138" s="118">
        <v>0</v>
      </c>
      <c r="M138" s="118"/>
      <c r="N138" s="116">
        <f t="shared" si="5"/>
        <v>0</v>
      </c>
      <c r="O138" s="116"/>
      <c r="P138" s="116"/>
      <c r="Q138" s="116"/>
      <c r="R138" s="75"/>
      <c r="T138" s="105" t="s">
        <v>1</v>
      </c>
      <c r="U138" s="27" t="s">
        <v>22</v>
      </c>
      <c r="V138" s="23"/>
      <c r="W138" s="106">
        <f t="shared" si="6"/>
        <v>0</v>
      </c>
      <c r="X138" s="106">
        <v>1.221E-2</v>
      </c>
      <c r="Y138" s="106">
        <f t="shared" si="7"/>
        <v>1.13553E-3</v>
      </c>
      <c r="Z138" s="106">
        <v>0</v>
      </c>
      <c r="AA138" s="107">
        <f t="shared" si="8"/>
        <v>0</v>
      </c>
      <c r="AR138" s="11" t="s">
        <v>131</v>
      </c>
      <c r="AT138" s="11" t="s">
        <v>127</v>
      </c>
      <c r="AU138" s="11" t="s">
        <v>51</v>
      </c>
      <c r="AY138" s="11" t="s">
        <v>125</v>
      </c>
      <c r="BE138" s="51">
        <f t="shared" si="9"/>
        <v>0</v>
      </c>
      <c r="BF138" s="51">
        <f t="shared" si="10"/>
        <v>0</v>
      </c>
      <c r="BG138" s="51">
        <f t="shared" si="11"/>
        <v>0</v>
      </c>
      <c r="BH138" s="51">
        <f t="shared" si="12"/>
        <v>0</v>
      </c>
      <c r="BI138" s="51">
        <f t="shared" si="13"/>
        <v>0</v>
      </c>
      <c r="BJ138" s="11" t="s">
        <v>41</v>
      </c>
      <c r="BK138" s="51">
        <f t="shared" si="14"/>
        <v>0</v>
      </c>
      <c r="BL138" s="11" t="s">
        <v>131</v>
      </c>
      <c r="BM138" s="11" t="s">
        <v>149</v>
      </c>
    </row>
    <row r="139" spans="2:65" s="1" customFormat="1" ht="25.5" customHeight="1">
      <c r="B139" s="72"/>
      <c r="C139" s="108" t="s">
        <v>150</v>
      </c>
      <c r="D139" s="108" t="s">
        <v>134</v>
      </c>
      <c r="E139" s="109" t="s">
        <v>151</v>
      </c>
      <c r="F139" s="120" t="s">
        <v>152</v>
      </c>
      <c r="G139" s="120"/>
      <c r="H139" s="120"/>
      <c r="I139" s="120"/>
      <c r="J139" s="110" t="s">
        <v>130</v>
      </c>
      <c r="K139" s="111">
        <v>0.1</v>
      </c>
      <c r="L139" s="121">
        <v>0</v>
      </c>
      <c r="M139" s="121"/>
      <c r="N139" s="119">
        <f t="shared" si="5"/>
        <v>0</v>
      </c>
      <c r="O139" s="116"/>
      <c r="P139" s="116"/>
      <c r="Q139" s="116"/>
      <c r="R139" s="75"/>
      <c r="T139" s="105" t="s">
        <v>1</v>
      </c>
      <c r="U139" s="27" t="s">
        <v>22</v>
      </c>
      <c r="V139" s="23"/>
      <c r="W139" s="106">
        <f t="shared" si="6"/>
        <v>0</v>
      </c>
      <c r="X139" s="106">
        <v>1</v>
      </c>
      <c r="Y139" s="106">
        <f t="shared" si="7"/>
        <v>0.1</v>
      </c>
      <c r="Z139" s="106">
        <v>0</v>
      </c>
      <c r="AA139" s="107">
        <f t="shared" si="8"/>
        <v>0</v>
      </c>
      <c r="AR139" s="11" t="s">
        <v>137</v>
      </c>
      <c r="AT139" s="11" t="s">
        <v>134</v>
      </c>
      <c r="AU139" s="11" t="s">
        <v>51</v>
      </c>
      <c r="AY139" s="11" t="s">
        <v>125</v>
      </c>
      <c r="BE139" s="51">
        <f t="shared" si="9"/>
        <v>0</v>
      </c>
      <c r="BF139" s="51">
        <f t="shared" si="10"/>
        <v>0</v>
      </c>
      <c r="BG139" s="51">
        <f t="shared" si="11"/>
        <v>0</v>
      </c>
      <c r="BH139" s="51">
        <f t="shared" si="12"/>
        <v>0</v>
      </c>
      <c r="BI139" s="51">
        <f t="shared" si="13"/>
        <v>0</v>
      </c>
      <c r="BJ139" s="11" t="s">
        <v>41</v>
      </c>
      <c r="BK139" s="51">
        <f t="shared" si="14"/>
        <v>0</v>
      </c>
      <c r="BL139" s="11" t="s">
        <v>131</v>
      </c>
      <c r="BM139" s="11" t="s">
        <v>153</v>
      </c>
    </row>
    <row r="140" spans="2:65" s="1" customFormat="1" ht="38.25" customHeight="1">
      <c r="B140" s="72"/>
      <c r="C140" s="101" t="s">
        <v>154</v>
      </c>
      <c r="D140" s="101" t="s">
        <v>127</v>
      </c>
      <c r="E140" s="102" t="s">
        <v>155</v>
      </c>
      <c r="F140" s="117" t="s">
        <v>156</v>
      </c>
      <c r="G140" s="117"/>
      <c r="H140" s="117"/>
      <c r="I140" s="117"/>
      <c r="J140" s="103" t="s">
        <v>157</v>
      </c>
      <c r="K140" s="104">
        <v>2.87</v>
      </c>
      <c r="L140" s="118">
        <v>0</v>
      </c>
      <c r="M140" s="118"/>
      <c r="N140" s="116">
        <f t="shared" si="5"/>
        <v>0</v>
      </c>
      <c r="O140" s="116"/>
      <c r="P140" s="116"/>
      <c r="Q140" s="116"/>
      <c r="R140" s="75"/>
      <c r="T140" s="105" t="s">
        <v>1</v>
      </c>
      <c r="U140" s="27" t="s">
        <v>22</v>
      </c>
      <c r="V140" s="23"/>
      <c r="W140" s="106">
        <f t="shared" si="6"/>
        <v>0</v>
      </c>
      <c r="X140" s="106">
        <v>7.2969999999999993E-2</v>
      </c>
      <c r="Y140" s="106">
        <f t="shared" si="7"/>
        <v>0.2094239</v>
      </c>
      <c r="Z140" s="106">
        <v>0</v>
      </c>
      <c r="AA140" s="107">
        <f t="shared" si="8"/>
        <v>0</v>
      </c>
      <c r="AR140" s="11" t="s">
        <v>131</v>
      </c>
      <c r="AT140" s="11" t="s">
        <v>127</v>
      </c>
      <c r="AU140" s="11" t="s">
        <v>51</v>
      </c>
      <c r="AY140" s="11" t="s">
        <v>125</v>
      </c>
      <c r="BE140" s="51">
        <f t="shared" si="9"/>
        <v>0</v>
      </c>
      <c r="BF140" s="51">
        <f t="shared" si="10"/>
        <v>0</v>
      </c>
      <c r="BG140" s="51">
        <f t="shared" si="11"/>
        <v>0</v>
      </c>
      <c r="BH140" s="51">
        <f t="shared" si="12"/>
        <v>0</v>
      </c>
      <c r="BI140" s="51">
        <f t="shared" si="13"/>
        <v>0</v>
      </c>
      <c r="BJ140" s="11" t="s">
        <v>41</v>
      </c>
      <c r="BK140" s="51">
        <f t="shared" si="14"/>
        <v>0</v>
      </c>
      <c r="BL140" s="11" t="s">
        <v>131</v>
      </c>
      <c r="BM140" s="11" t="s">
        <v>158</v>
      </c>
    </row>
    <row r="141" spans="2:65" s="1" customFormat="1" ht="38.25" customHeight="1">
      <c r="B141" s="72"/>
      <c r="C141" s="101" t="s">
        <v>159</v>
      </c>
      <c r="D141" s="101" t="s">
        <v>127</v>
      </c>
      <c r="E141" s="102" t="s">
        <v>160</v>
      </c>
      <c r="F141" s="117" t="s">
        <v>161</v>
      </c>
      <c r="G141" s="117"/>
      <c r="H141" s="117"/>
      <c r="I141" s="117"/>
      <c r="J141" s="103" t="s">
        <v>157</v>
      </c>
      <c r="K141" s="104">
        <v>29.039000000000001</v>
      </c>
      <c r="L141" s="118">
        <v>0</v>
      </c>
      <c r="M141" s="118"/>
      <c r="N141" s="116">
        <f t="shared" si="5"/>
        <v>0</v>
      </c>
      <c r="O141" s="116"/>
      <c r="P141" s="116"/>
      <c r="Q141" s="116"/>
      <c r="R141" s="75"/>
      <c r="T141" s="105" t="s">
        <v>1</v>
      </c>
      <c r="U141" s="27" t="s">
        <v>22</v>
      </c>
      <c r="V141" s="23"/>
      <c r="W141" s="106">
        <f t="shared" si="6"/>
        <v>0</v>
      </c>
      <c r="X141" s="106">
        <v>0</v>
      </c>
      <c r="Y141" s="106">
        <f t="shared" si="7"/>
        <v>0</v>
      </c>
      <c r="Z141" s="106">
        <v>0</v>
      </c>
      <c r="AA141" s="107">
        <f t="shared" si="8"/>
        <v>0</v>
      </c>
      <c r="AR141" s="11" t="s">
        <v>131</v>
      </c>
      <c r="AT141" s="11" t="s">
        <v>127</v>
      </c>
      <c r="AU141" s="11" t="s">
        <v>51</v>
      </c>
      <c r="AY141" s="11" t="s">
        <v>125</v>
      </c>
      <c r="BE141" s="51">
        <f t="shared" si="9"/>
        <v>0</v>
      </c>
      <c r="BF141" s="51">
        <f t="shared" si="10"/>
        <v>0</v>
      </c>
      <c r="BG141" s="51">
        <f t="shared" si="11"/>
        <v>0</v>
      </c>
      <c r="BH141" s="51">
        <f t="shared" si="12"/>
        <v>0</v>
      </c>
      <c r="BI141" s="51">
        <f t="shared" si="13"/>
        <v>0</v>
      </c>
      <c r="BJ141" s="11" t="s">
        <v>41</v>
      </c>
      <c r="BK141" s="51">
        <f t="shared" si="14"/>
        <v>0</v>
      </c>
      <c r="BL141" s="11" t="s">
        <v>131</v>
      </c>
      <c r="BM141" s="11" t="s">
        <v>162</v>
      </c>
    </row>
    <row r="142" spans="2:65" s="1" customFormat="1" ht="38.25" customHeight="1">
      <c r="B142" s="72"/>
      <c r="C142" s="108" t="s">
        <v>163</v>
      </c>
      <c r="D142" s="108" t="s">
        <v>134</v>
      </c>
      <c r="E142" s="109" t="s">
        <v>164</v>
      </c>
      <c r="F142" s="120" t="s">
        <v>165</v>
      </c>
      <c r="G142" s="120"/>
      <c r="H142" s="120"/>
      <c r="I142" s="120"/>
      <c r="J142" s="110" t="s">
        <v>157</v>
      </c>
      <c r="K142" s="111">
        <v>31.943000000000001</v>
      </c>
      <c r="L142" s="121">
        <v>0</v>
      </c>
      <c r="M142" s="121"/>
      <c r="N142" s="119">
        <f t="shared" si="5"/>
        <v>0</v>
      </c>
      <c r="O142" s="116"/>
      <c r="P142" s="116"/>
      <c r="Q142" s="116"/>
      <c r="R142" s="75"/>
      <c r="T142" s="105" t="s">
        <v>1</v>
      </c>
      <c r="U142" s="27" t="s">
        <v>22</v>
      </c>
      <c r="V142" s="23"/>
      <c r="W142" s="106">
        <f t="shared" si="6"/>
        <v>0</v>
      </c>
      <c r="X142" s="106">
        <v>1.12E-2</v>
      </c>
      <c r="Y142" s="106">
        <f t="shared" si="7"/>
        <v>0.35776160000000001</v>
      </c>
      <c r="Z142" s="106">
        <v>0</v>
      </c>
      <c r="AA142" s="107">
        <f t="shared" si="8"/>
        <v>0</v>
      </c>
      <c r="AR142" s="11" t="s">
        <v>137</v>
      </c>
      <c r="AT142" s="11" t="s">
        <v>134</v>
      </c>
      <c r="AU142" s="11" t="s">
        <v>51</v>
      </c>
      <c r="AY142" s="11" t="s">
        <v>125</v>
      </c>
      <c r="BE142" s="51">
        <f t="shared" si="9"/>
        <v>0</v>
      </c>
      <c r="BF142" s="51">
        <f t="shared" si="10"/>
        <v>0</v>
      </c>
      <c r="BG142" s="51">
        <f t="shared" si="11"/>
        <v>0</v>
      </c>
      <c r="BH142" s="51">
        <f t="shared" si="12"/>
        <v>0</v>
      </c>
      <c r="BI142" s="51">
        <f t="shared" si="13"/>
        <v>0</v>
      </c>
      <c r="BJ142" s="11" t="s">
        <v>41</v>
      </c>
      <c r="BK142" s="51">
        <f t="shared" si="14"/>
        <v>0</v>
      </c>
      <c r="BL142" s="11" t="s">
        <v>131</v>
      </c>
      <c r="BM142" s="11" t="s">
        <v>166</v>
      </c>
    </row>
    <row r="143" spans="2:65" s="1" customFormat="1" ht="25.5" customHeight="1">
      <c r="B143" s="72"/>
      <c r="C143" s="101" t="s">
        <v>167</v>
      </c>
      <c r="D143" s="101" t="s">
        <v>127</v>
      </c>
      <c r="E143" s="102" t="s">
        <v>168</v>
      </c>
      <c r="F143" s="117" t="s">
        <v>169</v>
      </c>
      <c r="G143" s="117"/>
      <c r="H143" s="117"/>
      <c r="I143" s="117"/>
      <c r="J143" s="103" t="s">
        <v>157</v>
      </c>
      <c r="K143" s="104">
        <v>7.67</v>
      </c>
      <c r="L143" s="118">
        <v>0</v>
      </c>
      <c r="M143" s="118"/>
      <c r="N143" s="116">
        <f t="shared" si="5"/>
        <v>0</v>
      </c>
      <c r="O143" s="116"/>
      <c r="P143" s="116"/>
      <c r="Q143" s="116"/>
      <c r="R143" s="75"/>
      <c r="T143" s="105" t="s">
        <v>1</v>
      </c>
      <c r="U143" s="27" t="s">
        <v>22</v>
      </c>
      <c r="V143" s="23"/>
      <c r="W143" s="106">
        <f t="shared" si="6"/>
        <v>0</v>
      </c>
      <c r="X143" s="106">
        <v>6.9169999999999995E-2</v>
      </c>
      <c r="Y143" s="106">
        <f t="shared" si="7"/>
        <v>0.5305339</v>
      </c>
      <c r="Z143" s="106">
        <v>0</v>
      </c>
      <c r="AA143" s="107">
        <f t="shared" si="8"/>
        <v>0</v>
      </c>
      <c r="AR143" s="11" t="s">
        <v>131</v>
      </c>
      <c r="AT143" s="11" t="s">
        <v>127</v>
      </c>
      <c r="AU143" s="11" t="s">
        <v>51</v>
      </c>
      <c r="AY143" s="11" t="s">
        <v>125</v>
      </c>
      <c r="BE143" s="51">
        <f t="shared" si="9"/>
        <v>0</v>
      </c>
      <c r="BF143" s="51">
        <f t="shared" si="10"/>
        <v>0</v>
      </c>
      <c r="BG143" s="51">
        <f t="shared" si="11"/>
        <v>0</v>
      </c>
      <c r="BH143" s="51">
        <f t="shared" si="12"/>
        <v>0</v>
      </c>
      <c r="BI143" s="51">
        <f t="shared" si="13"/>
        <v>0</v>
      </c>
      <c r="BJ143" s="11" t="s">
        <v>41</v>
      </c>
      <c r="BK143" s="51">
        <f t="shared" si="14"/>
        <v>0</v>
      </c>
      <c r="BL143" s="11" t="s">
        <v>131</v>
      </c>
      <c r="BM143" s="11" t="s">
        <v>170</v>
      </c>
    </row>
    <row r="144" spans="2:65" s="1" customFormat="1" ht="25.5" customHeight="1">
      <c r="B144" s="72"/>
      <c r="C144" s="101" t="s">
        <v>171</v>
      </c>
      <c r="D144" s="101" t="s">
        <v>127</v>
      </c>
      <c r="E144" s="102" t="s">
        <v>172</v>
      </c>
      <c r="F144" s="117" t="s">
        <v>173</v>
      </c>
      <c r="G144" s="117"/>
      <c r="H144" s="117"/>
      <c r="I144" s="117"/>
      <c r="J144" s="103" t="s">
        <v>174</v>
      </c>
      <c r="K144" s="104">
        <v>5.9</v>
      </c>
      <c r="L144" s="118">
        <v>0</v>
      </c>
      <c r="M144" s="118"/>
      <c r="N144" s="116">
        <f t="shared" si="5"/>
        <v>0</v>
      </c>
      <c r="O144" s="116"/>
      <c r="P144" s="116"/>
      <c r="Q144" s="116"/>
      <c r="R144" s="75"/>
      <c r="T144" s="105" t="s">
        <v>1</v>
      </c>
      <c r="U144" s="27" t="s">
        <v>22</v>
      </c>
      <c r="V144" s="23"/>
      <c r="W144" s="106">
        <f t="shared" si="6"/>
        <v>0</v>
      </c>
      <c r="X144" s="106">
        <v>8.0000000000000007E-5</v>
      </c>
      <c r="Y144" s="106">
        <f t="shared" si="7"/>
        <v>4.7200000000000009E-4</v>
      </c>
      <c r="Z144" s="106">
        <v>0</v>
      </c>
      <c r="AA144" s="107">
        <f t="shared" si="8"/>
        <v>0</v>
      </c>
      <c r="AR144" s="11" t="s">
        <v>131</v>
      </c>
      <c r="AT144" s="11" t="s">
        <v>127</v>
      </c>
      <c r="AU144" s="11" t="s">
        <v>51</v>
      </c>
      <c r="AY144" s="11" t="s">
        <v>125</v>
      </c>
      <c r="BE144" s="51">
        <f t="shared" si="9"/>
        <v>0</v>
      </c>
      <c r="BF144" s="51">
        <f t="shared" si="10"/>
        <v>0</v>
      </c>
      <c r="BG144" s="51">
        <f t="shared" si="11"/>
        <v>0</v>
      </c>
      <c r="BH144" s="51">
        <f t="shared" si="12"/>
        <v>0</v>
      </c>
      <c r="BI144" s="51">
        <f t="shared" si="13"/>
        <v>0</v>
      </c>
      <c r="BJ144" s="11" t="s">
        <v>41</v>
      </c>
      <c r="BK144" s="51">
        <f t="shared" si="14"/>
        <v>0</v>
      </c>
      <c r="BL144" s="11" t="s">
        <v>131</v>
      </c>
      <c r="BM144" s="11" t="s">
        <v>175</v>
      </c>
    </row>
    <row r="145" spans="2:65" s="5" customFormat="1" ht="29.85" customHeight="1">
      <c r="B145" s="90"/>
      <c r="C145" s="91"/>
      <c r="D145" s="100" t="s">
        <v>86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14">
        <f>BK145</f>
        <v>0</v>
      </c>
      <c r="O145" s="115"/>
      <c r="P145" s="115"/>
      <c r="Q145" s="115"/>
      <c r="R145" s="93"/>
      <c r="T145" s="94"/>
      <c r="U145" s="91"/>
      <c r="V145" s="91"/>
      <c r="W145" s="95">
        <f>SUM(W146:W147)</f>
        <v>0</v>
      </c>
      <c r="X145" s="91"/>
      <c r="Y145" s="95">
        <f>SUM(Y146:Y147)</f>
        <v>0.69159999999999999</v>
      </c>
      <c r="Z145" s="91"/>
      <c r="AA145" s="96">
        <f>SUM(AA146:AA147)</f>
        <v>0</v>
      </c>
      <c r="AR145" s="97" t="s">
        <v>41</v>
      </c>
      <c r="AT145" s="98" t="s">
        <v>38</v>
      </c>
      <c r="AU145" s="98" t="s">
        <v>41</v>
      </c>
      <c r="AY145" s="97" t="s">
        <v>125</v>
      </c>
      <c r="BK145" s="99">
        <f>SUM(BK146:BK147)</f>
        <v>0</v>
      </c>
    </row>
    <row r="146" spans="2:65" s="1" customFormat="1" ht="25.5" customHeight="1">
      <c r="B146" s="72"/>
      <c r="C146" s="101" t="s">
        <v>176</v>
      </c>
      <c r="D146" s="101" t="s">
        <v>127</v>
      </c>
      <c r="E146" s="102" t="s">
        <v>177</v>
      </c>
      <c r="F146" s="117" t="s">
        <v>178</v>
      </c>
      <c r="G146" s="117"/>
      <c r="H146" s="117"/>
      <c r="I146" s="117"/>
      <c r="J146" s="103" t="s">
        <v>179</v>
      </c>
      <c r="K146" s="104">
        <v>20</v>
      </c>
      <c r="L146" s="118">
        <v>0</v>
      </c>
      <c r="M146" s="118"/>
      <c r="N146" s="116">
        <f>ROUND(L146*K146,2)</f>
        <v>0</v>
      </c>
      <c r="O146" s="116"/>
      <c r="P146" s="116"/>
      <c r="Q146" s="116"/>
      <c r="R146" s="75"/>
      <c r="T146" s="105" t="s">
        <v>1</v>
      </c>
      <c r="U146" s="27" t="s">
        <v>22</v>
      </c>
      <c r="V146" s="23"/>
      <c r="W146" s="106">
        <f>V146*K146</f>
        <v>0</v>
      </c>
      <c r="X146" s="106">
        <v>2.2780000000000002E-2</v>
      </c>
      <c r="Y146" s="106">
        <f>X146*K146</f>
        <v>0.4556</v>
      </c>
      <c r="Z146" s="106">
        <v>0</v>
      </c>
      <c r="AA146" s="107">
        <f>Z146*K146</f>
        <v>0</v>
      </c>
      <c r="AR146" s="11" t="s">
        <v>131</v>
      </c>
      <c r="AT146" s="11" t="s">
        <v>127</v>
      </c>
      <c r="AU146" s="11" t="s">
        <v>51</v>
      </c>
      <c r="AY146" s="11" t="s">
        <v>125</v>
      </c>
      <c r="BE146" s="51">
        <f>IF(U146="základní",N146,0)</f>
        <v>0</v>
      </c>
      <c r="BF146" s="51">
        <f>IF(U146="snížená",N146,0)</f>
        <v>0</v>
      </c>
      <c r="BG146" s="51">
        <f>IF(U146="zákl. přenesená",N146,0)</f>
        <v>0</v>
      </c>
      <c r="BH146" s="51">
        <f>IF(U146="sníž. přenesená",N146,0)</f>
        <v>0</v>
      </c>
      <c r="BI146" s="51">
        <f>IF(U146="nulová",N146,0)</f>
        <v>0</v>
      </c>
      <c r="BJ146" s="11" t="s">
        <v>41</v>
      </c>
      <c r="BK146" s="51">
        <f>ROUND(L146*K146,2)</f>
        <v>0</v>
      </c>
      <c r="BL146" s="11" t="s">
        <v>131</v>
      </c>
      <c r="BM146" s="11" t="s">
        <v>180</v>
      </c>
    </row>
    <row r="147" spans="2:65" s="1" customFormat="1" ht="25.5" customHeight="1">
      <c r="B147" s="72"/>
      <c r="C147" s="101" t="s">
        <v>181</v>
      </c>
      <c r="D147" s="101" t="s">
        <v>127</v>
      </c>
      <c r="E147" s="102" t="s">
        <v>182</v>
      </c>
      <c r="F147" s="117" t="s">
        <v>183</v>
      </c>
      <c r="G147" s="117"/>
      <c r="H147" s="117"/>
      <c r="I147" s="117"/>
      <c r="J147" s="103" t="s">
        <v>179</v>
      </c>
      <c r="K147" s="104">
        <v>4</v>
      </c>
      <c r="L147" s="118">
        <v>0</v>
      </c>
      <c r="M147" s="118"/>
      <c r="N147" s="116">
        <f>ROUND(L147*K147,2)</f>
        <v>0</v>
      </c>
      <c r="O147" s="116"/>
      <c r="P147" s="116"/>
      <c r="Q147" s="116"/>
      <c r="R147" s="75"/>
      <c r="T147" s="105" t="s">
        <v>1</v>
      </c>
      <c r="U147" s="27" t="s">
        <v>22</v>
      </c>
      <c r="V147" s="23"/>
      <c r="W147" s="106">
        <f>V147*K147</f>
        <v>0</v>
      </c>
      <c r="X147" s="106">
        <v>5.8999999999999997E-2</v>
      </c>
      <c r="Y147" s="106">
        <f>X147*K147</f>
        <v>0.23599999999999999</v>
      </c>
      <c r="Z147" s="106">
        <v>0</v>
      </c>
      <c r="AA147" s="107">
        <f>Z147*K147</f>
        <v>0</v>
      </c>
      <c r="AR147" s="11" t="s">
        <v>131</v>
      </c>
      <c r="AT147" s="11" t="s">
        <v>127</v>
      </c>
      <c r="AU147" s="11" t="s">
        <v>51</v>
      </c>
      <c r="AY147" s="11" t="s">
        <v>125</v>
      </c>
      <c r="BE147" s="51">
        <f>IF(U147="základní",N147,0)</f>
        <v>0</v>
      </c>
      <c r="BF147" s="51">
        <f>IF(U147="snížená",N147,0)</f>
        <v>0</v>
      </c>
      <c r="BG147" s="51">
        <f>IF(U147="zákl. přenesená",N147,0)</f>
        <v>0</v>
      </c>
      <c r="BH147" s="51">
        <f>IF(U147="sníž. přenesená",N147,0)</f>
        <v>0</v>
      </c>
      <c r="BI147" s="51">
        <f>IF(U147="nulová",N147,0)</f>
        <v>0</v>
      </c>
      <c r="BJ147" s="11" t="s">
        <v>41</v>
      </c>
      <c r="BK147" s="51">
        <f>ROUND(L147*K147,2)</f>
        <v>0</v>
      </c>
      <c r="BL147" s="11" t="s">
        <v>131</v>
      </c>
      <c r="BM147" s="11" t="s">
        <v>184</v>
      </c>
    </row>
    <row r="148" spans="2:65" s="5" customFormat="1" ht="29.85" customHeight="1">
      <c r="B148" s="90"/>
      <c r="C148" s="91"/>
      <c r="D148" s="100" t="s">
        <v>87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114">
        <f>BK148</f>
        <v>0</v>
      </c>
      <c r="O148" s="115"/>
      <c r="P148" s="115"/>
      <c r="Q148" s="115"/>
      <c r="R148" s="93"/>
      <c r="T148" s="94"/>
      <c r="U148" s="91"/>
      <c r="V148" s="91"/>
      <c r="W148" s="95">
        <f>SUM(W149:W162)</f>
        <v>0</v>
      </c>
      <c r="X148" s="91"/>
      <c r="Y148" s="95">
        <f>SUM(Y149:Y162)</f>
        <v>3.8716993400000002</v>
      </c>
      <c r="Z148" s="91"/>
      <c r="AA148" s="96">
        <f>SUM(AA149:AA162)</f>
        <v>0</v>
      </c>
      <c r="AR148" s="97" t="s">
        <v>41</v>
      </c>
      <c r="AT148" s="98" t="s">
        <v>38</v>
      </c>
      <c r="AU148" s="98" t="s">
        <v>41</v>
      </c>
      <c r="AY148" s="97" t="s">
        <v>125</v>
      </c>
      <c r="BK148" s="99">
        <f>SUM(BK149:BK162)</f>
        <v>0</v>
      </c>
    </row>
    <row r="149" spans="2:65" s="1" customFormat="1" ht="38.25" customHeight="1">
      <c r="B149" s="72"/>
      <c r="C149" s="101" t="s">
        <v>185</v>
      </c>
      <c r="D149" s="101" t="s">
        <v>127</v>
      </c>
      <c r="E149" s="102" t="s">
        <v>186</v>
      </c>
      <c r="F149" s="117" t="s">
        <v>187</v>
      </c>
      <c r="G149" s="117"/>
      <c r="H149" s="117"/>
      <c r="I149" s="117"/>
      <c r="J149" s="103" t="s">
        <v>157</v>
      </c>
      <c r="K149" s="104">
        <v>0.72</v>
      </c>
      <c r="L149" s="118">
        <v>0</v>
      </c>
      <c r="M149" s="118"/>
      <c r="N149" s="116">
        <f t="shared" ref="N149:N162" si="15">ROUND(L149*K149,2)</f>
        <v>0</v>
      </c>
      <c r="O149" s="116"/>
      <c r="P149" s="116"/>
      <c r="Q149" s="116"/>
      <c r="R149" s="75"/>
      <c r="T149" s="105" t="s">
        <v>1</v>
      </c>
      <c r="U149" s="27" t="s">
        <v>22</v>
      </c>
      <c r="V149" s="23"/>
      <c r="W149" s="106">
        <f t="shared" ref="W149:W162" si="16">V149*K149</f>
        <v>0</v>
      </c>
      <c r="X149" s="106">
        <v>0.04</v>
      </c>
      <c r="Y149" s="106">
        <f t="shared" ref="Y149:Y162" si="17">X149*K149</f>
        <v>2.8799999999999999E-2</v>
      </c>
      <c r="Z149" s="106">
        <v>0</v>
      </c>
      <c r="AA149" s="107">
        <f t="shared" ref="AA149:AA162" si="18">Z149*K149</f>
        <v>0</v>
      </c>
      <c r="AR149" s="11" t="s">
        <v>131</v>
      </c>
      <c r="AT149" s="11" t="s">
        <v>127</v>
      </c>
      <c r="AU149" s="11" t="s">
        <v>51</v>
      </c>
      <c r="AY149" s="11" t="s">
        <v>125</v>
      </c>
      <c r="BE149" s="51">
        <f t="shared" ref="BE149:BE162" si="19">IF(U149="základní",N149,0)</f>
        <v>0</v>
      </c>
      <c r="BF149" s="51">
        <f t="shared" ref="BF149:BF162" si="20">IF(U149="snížená",N149,0)</f>
        <v>0</v>
      </c>
      <c r="BG149" s="51">
        <f t="shared" ref="BG149:BG162" si="21">IF(U149="zákl. přenesená",N149,0)</f>
        <v>0</v>
      </c>
      <c r="BH149" s="51">
        <f t="shared" ref="BH149:BH162" si="22">IF(U149="sníž. přenesená",N149,0)</f>
        <v>0</v>
      </c>
      <c r="BI149" s="51">
        <f t="shared" ref="BI149:BI162" si="23">IF(U149="nulová",N149,0)</f>
        <v>0</v>
      </c>
      <c r="BJ149" s="11" t="s">
        <v>41</v>
      </c>
      <c r="BK149" s="51">
        <f t="shared" ref="BK149:BK162" si="24">ROUND(L149*K149,2)</f>
        <v>0</v>
      </c>
      <c r="BL149" s="11" t="s">
        <v>131</v>
      </c>
      <c r="BM149" s="11" t="s">
        <v>188</v>
      </c>
    </row>
    <row r="150" spans="2:65" s="1" customFormat="1" ht="38.25" customHeight="1">
      <c r="B150" s="72"/>
      <c r="C150" s="101" t="s">
        <v>189</v>
      </c>
      <c r="D150" s="101" t="s">
        <v>127</v>
      </c>
      <c r="E150" s="102" t="s">
        <v>190</v>
      </c>
      <c r="F150" s="117" t="s">
        <v>191</v>
      </c>
      <c r="G150" s="117"/>
      <c r="H150" s="117"/>
      <c r="I150" s="117"/>
      <c r="J150" s="103" t="s">
        <v>157</v>
      </c>
      <c r="K150" s="104">
        <v>1.4</v>
      </c>
      <c r="L150" s="118">
        <v>0</v>
      </c>
      <c r="M150" s="118"/>
      <c r="N150" s="116">
        <f t="shared" si="15"/>
        <v>0</v>
      </c>
      <c r="O150" s="116"/>
      <c r="P150" s="116"/>
      <c r="Q150" s="116"/>
      <c r="R150" s="75"/>
      <c r="T150" s="105" t="s">
        <v>1</v>
      </c>
      <c r="U150" s="27" t="s">
        <v>22</v>
      </c>
      <c r="V150" s="23"/>
      <c r="W150" s="106">
        <f t="shared" si="16"/>
        <v>0</v>
      </c>
      <c r="X150" s="106">
        <v>0.04</v>
      </c>
      <c r="Y150" s="106">
        <f t="shared" si="17"/>
        <v>5.5999999999999994E-2</v>
      </c>
      <c r="Z150" s="106">
        <v>0</v>
      </c>
      <c r="AA150" s="107">
        <f t="shared" si="18"/>
        <v>0</v>
      </c>
      <c r="AR150" s="11" t="s">
        <v>131</v>
      </c>
      <c r="AT150" s="11" t="s">
        <v>127</v>
      </c>
      <c r="AU150" s="11" t="s">
        <v>51</v>
      </c>
      <c r="AY150" s="11" t="s">
        <v>125</v>
      </c>
      <c r="BE150" s="51">
        <f t="shared" si="19"/>
        <v>0</v>
      </c>
      <c r="BF150" s="51">
        <f t="shared" si="20"/>
        <v>0</v>
      </c>
      <c r="BG150" s="51">
        <f t="shared" si="21"/>
        <v>0</v>
      </c>
      <c r="BH150" s="51">
        <f t="shared" si="22"/>
        <v>0</v>
      </c>
      <c r="BI150" s="51">
        <f t="shared" si="23"/>
        <v>0</v>
      </c>
      <c r="BJ150" s="11" t="s">
        <v>41</v>
      </c>
      <c r="BK150" s="51">
        <f t="shared" si="24"/>
        <v>0</v>
      </c>
      <c r="BL150" s="11" t="s">
        <v>131</v>
      </c>
      <c r="BM150" s="11" t="s">
        <v>192</v>
      </c>
    </row>
    <row r="151" spans="2:65" s="1" customFormat="1" ht="51" customHeight="1">
      <c r="B151" s="72"/>
      <c r="C151" s="101" t="s">
        <v>193</v>
      </c>
      <c r="D151" s="101" t="s">
        <v>127</v>
      </c>
      <c r="E151" s="102" t="s">
        <v>194</v>
      </c>
      <c r="F151" s="117" t="s">
        <v>195</v>
      </c>
      <c r="G151" s="117"/>
      <c r="H151" s="117"/>
      <c r="I151" s="117"/>
      <c r="J151" s="103" t="s">
        <v>157</v>
      </c>
      <c r="K151" s="104">
        <v>60.8</v>
      </c>
      <c r="L151" s="118">
        <v>0</v>
      </c>
      <c r="M151" s="118"/>
      <c r="N151" s="116">
        <f t="shared" si="15"/>
        <v>0</v>
      </c>
      <c r="O151" s="116"/>
      <c r="P151" s="116"/>
      <c r="Q151" s="116"/>
      <c r="R151" s="75"/>
      <c r="T151" s="105" t="s">
        <v>1</v>
      </c>
      <c r="U151" s="27" t="s">
        <v>22</v>
      </c>
      <c r="V151" s="23"/>
      <c r="W151" s="106">
        <f t="shared" si="16"/>
        <v>0</v>
      </c>
      <c r="X151" s="106">
        <v>1.8380000000000001E-2</v>
      </c>
      <c r="Y151" s="106">
        <f t="shared" si="17"/>
        <v>1.1175040000000001</v>
      </c>
      <c r="Z151" s="106">
        <v>0</v>
      </c>
      <c r="AA151" s="107">
        <f t="shared" si="18"/>
        <v>0</v>
      </c>
      <c r="AR151" s="11" t="s">
        <v>131</v>
      </c>
      <c r="AT151" s="11" t="s">
        <v>127</v>
      </c>
      <c r="AU151" s="11" t="s">
        <v>51</v>
      </c>
      <c r="AY151" s="11" t="s">
        <v>125</v>
      </c>
      <c r="BE151" s="51">
        <f t="shared" si="19"/>
        <v>0</v>
      </c>
      <c r="BF151" s="51">
        <f t="shared" si="20"/>
        <v>0</v>
      </c>
      <c r="BG151" s="51">
        <f t="shared" si="21"/>
        <v>0</v>
      </c>
      <c r="BH151" s="51">
        <f t="shared" si="22"/>
        <v>0</v>
      </c>
      <c r="BI151" s="51">
        <f t="shared" si="23"/>
        <v>0</v>
      </c>
      <c r="BJ151" s="11" t="s">
        <v>41</v>
      </c>
      <c r="BK151" s="51">
        <f t="shared" si="24"/>
        <v>0</v>
      </c>
      <c r="BL151" s="11" t="s">
        <v>131</v>
      </c>
      <c r="BM151" s="11" t="s">
        <v>196</v>
      </c>
    </row>
    <row r="152" spans="2:65" s="1" customFormat="1" ht="38.25" customHeight="1">
      <c r="B152" s="72"/>
      <c r="C152" s="101" t="s">
        <v>197</v>
      </c>
      <c r="D152" s="101" t="s">
        <v>127</v>
      </c>
      <c r="E152" s="102" t="s">
        <v>198</v>
      </c>
      <c r="F152" s="117" t="s">
        <v>199</v>
      </c>
      <c r="G152" s="117"/>
      <c r="H152" s="117"/>
      <c r="I152" s="117"/>
      <c r="J152" s="103" t="s">
        <v>157</v>
      </c>
      <c r="K152" s="104">
        <v>60.8</v>
      </c>
      <c r="L152" s="118">
        <v>0</v>
      </c>
      <c r="M152" s="118"/>
      <c r="N152" s="116">
        <f t="shared" si="15"/>
        <v>0</v>
      </c>
      <c r="O152" s="116"/>
      <c r="P152" s="116"/>
      <c r="Q152" s="116"/>
      <c r="R152" s="75"/>
      <c r="T152" s="105" t="s">
        <v>1</v>
      </c>
      <c r="U152" s="27" t="s">
        <v>22</v>
      </c>
      <c r="V152" s="23"/>
      <c r="W152" s="106">
        <f t="shared" si="16"/>
        <v>0</v>
      </c>
      <c r="X152" s="106">
        <v>7.9000000000000008E-3</v>
      </c>
      <c r="Y152" s="106">
        <f t="shared" si="17"/>
        <v>0.48032000000000002</v>
      </c>
      <c r="Z152" s="106">
        <v>0</v>
      </c>
      <c r="AA152" s="107">
        <f t="shared" si="18"/>
        <v>0</v>
      </c>
      <c r="AR152" s="11" t="s">
        <v>131</v>
      </c>
      <c r="AT152" s="11" t="s">
        <v>127</v>
      </c>
      <c r="AU152" s="11" t="s">
        <v>51</v>
      </c>
      <c r="AY152" s="11" t="s">
        <v>125</v>
      </c>
      <c r="BE152" s="51">
        <f t="shared" si="19"/>
        <v>0</v>
      </c>
      <c r="BF152" s="51">
        <f t="shared" si="20"/>
        <v>0</v>
      </c>
      <c r="BG152" s="51">
        <f t="shared" si="21"/>
        <v>0</v>
      </c>
      <c r="BH152" s="51">
        <f t="shared" si="22"/>
        <v>0</v>
      </c>
      <c r="BI152" s="51">
        <f t="shared" si="23"/>
        <v>0</v>
      </c>
      <c r="BJ152" s="11" t="s">
        <v>41</v>
      </c>
      <c r="BK152" s="51">
        <f t="shared" si="24"/>
        <v>0</v>
      </c>
      <c r="BL152" s="11" t="s">
        <v>131</v>
      </c>
      <c r="BM152" s="11" t="s">
        <v>200</v>
      </c>
    </row>
    <row r="153" spans="2:65" s="1" customFormat="1" ht="25.5" customHeight="1">
      <c r="B153" s="72"/>
      <c r="C153" s="101" t="s">
        <v>201</v>
      </c>
      <c r="D153" s="101" t="s">
        <v>127</v>
      </c>
      <c r="E153" s="102" t="s">
        <v>202</v>
      </c>
      <c r="F153" s="117" t="s">
        <v>203</v>
      </c>
      <c r="G153" s="117"/>
      <c r="H153" s="117"/>
      <c r="I153" s="117"/>
      <c r="J153" s="103" t="s">
        <v>174</v>
      </c>
      <c r="K153" s="104">
        <v>57.33</v>
      </c>
      <c r="L153" s="118">
        <v>0</v>
      </c>
      <c r="M153" s="118"/>
      <c r="N153" s="116">
        <f t="shared" si="15"/>
        <v>0</v>
      </c>
      <c r="O153" s="116"/>
      <c r="P153" s="116"/>
      <c r="Q153" s="116"/>
      <c r="R153" s="75"/>
      <c r="T153" s="105" t="s">
        <v>1</v>
      </c>
      <c r="U153" s="27" t="s">
        <v>22</v>
      </c>
      <c r="V153" s="23"/>
      <c r="W153" s="106">
        <f t="shared" si="16"/>
        <v>0</v>
      </c>
      <c r="X153" s="106">
        <v>1.5E-3</v>
      </c>
      <c r="Y153" s="106">
        <f t="shared" si="17"/>
        <v>8.5995000000000002E-2</v>
      </c>
      <c r="Z153" s="106">
        <v>0</v>
      </c>
      <c r="AA153" s="107">
        <f t="shared" si="18"/>
        <v>0</v>
      </c>
      <c r="AR153" s="11" t="s">
        <v>131</v>
      </c>
      <c r="AT153" s="11" t="s">
        <v>127</v>
      </c>
      <c r="AU153" s="11" t="s">
        <v>51</v>
      </c>
      <c r="AY153" s="11" t="s">
        <v>125</v>
      </c>
      <c r="BE153" s="51">
        <f t="shared" si="19"/>
        <v>0</v>
      </c>
      <c r="BF153" s="51">
        <f t="shared" si="20"/>
        <v>0</v>
      </c>
      <c r="BG153" s="51">
        <f t="shared" si="21"/>
        <v>0</v>
      </c>
      <c r="BH153" s="51">
        <f t="shared" si="22"/>
        <v>0</v>
      </c>
      <c r="BI153" s="51">
        <f t="shared" si="23"/>
        <v>0</v>
      </c>
      <c r="BJ153" s="11" t="s">
        <v>41</v>
      </c>
      <c r="BK153" s="51">
        <f t="shared" si="24"/>
        <v>0</v>
      </c>
      <c r="BL153" s="11" t="s">
        <v>131</v>
      </c>
      <c r="BM153" s="11" t="s">
        <v>204</v>
      </c>
    </row>
    <row r="154" spans="2:65" s="1" customFormat="1" ht="38.25" customHeight="1">
      <c r="B154" s="72"/>
      <c r="C154" s="101" t="s">
        <v>205</v>
      </c>
      <c r="D154" s="101" t="s">
        <v>127</v>
      </c>
      <c r="E154" s="102" t="s">
        <v>206</v>
      </c>
      <c r="F154" s="117" t="s">
        <v>207</v>
      </c>
      <c r="G154" s="117"/>
      <c r="H154" s="117"/>
      <c r="I154" s="117"/>
      <c r="J154" s="103" t="s">
        <v>208</v>
      </c>
      <c r="K154" s="104">
        <v>0.86699999999999999</v>
      </c>
      <c r="L154" s="118">
        <v>0</v>
      </c>
      <c r="M154" s="118"/>
      <c r="N154" s="116">
        <f t="shared" si="15"/>
        <v>0</v>
      </c>
      <c r="O154" s="116"/>
      <c r="P154" s="116"/>
      <c r="Q154" s="116"/>
      <c r="R154" s="75"/>
      <c r="T154" s="105" t="s">
        <v>1</v>
      </c>
      <c r="U154" s="27" t="s">
        <v>22</v>
      </c>
      <c r="V154" s="23"/>
      <c r="W154" s="106">
        <f t="shared" si="16"/>
        <v>0</v>
      </c>
      <c r="X154" s="106">
        <v>2.2563399999999998</v>
      </c>
      <c r="Y154" s="106">
        <f t="shared" si="17"/>
        <v>1.9562467799999999</v>
      </c>
      <c r="Z154" s="106">
        <v>0</v>
      </c>
      <c r="AA154" s="107">
        <f t="shared" si="18"/>
        <v>0</v>
      </c>
      <c r="AR154" s="11" t="s">
        <v>131</v>
      </c>
      <c r="AT154" s="11" t="s">
        <v>127</v>
      </c>
      <c r="AU154" s="11" t="s">
        <v>51</v>
      </c>
      <c r="AY154" s="11" t="s">
        <v>125</v>
      </c>
      <c r="BE154" s="51">
        <f t="shared" si="19"/>
        <v>0</v>
      </c>
      <c r="BF154" s="51">
        <f t="shared" si="20"/>
        <v>0</v>
      </c>
      <c r="BG154" s="51">
        <f t="shared" si="21"/>
        <v>0</v>
      </c>
      <c r="BH154" s="51">
        <f t="shared" si="22"/>
        <v>0</v>
      </c>
      <c r="BI154" s="51">
        <f t="shared" si="23"/>
        <v>0</v>
      </c>
      <c r="BJ154" s="11" t="s">
        <v>41</v>
      </c>
      <c r="BK154" s="51">
        <f t="shared" si="24"/>
        <v>0</v>
      </c>
      <c r="BL154" s="11" t="s">
        <v>131</v>
      </c>
      <c r="BM154" s="11" t="s">
        <v>209</v>
      </c>
    </row>
    <row r="155" spans="2:65" s="1" customFormat="1" ht="25.5" customHeight="1">
      <c r="B155" s="72"/>
      <c r="C155" s="101" t="s">
        <v>210</v>
      </c>
      <c r="D155" s="101" t="s">
        <v>127</v>
      </c>
      <c r="E155" s="102" t="s">
        <v>211</v>
      </c>
      <c r="F155" s="117" t="s">
        <v>212</v>
      </c>
      <c r="G155" s="117"/>
      <c r="H155" s="117"/>
      <c r="I155" s="117"/>
      <c r="J155" s="103" t="s">
        <v>208</v>
      </c>
      <c r="K155" s="104">
        <v>0.86699999999999999</v>
      </c>
      <c r="L155" s="118">
        <v>0</v>
      </c>
      <c r="M155" s="118"/>
      <c r="N155" s="116">
        <f t="shared" si="15"/>
        <v>0</v>
      </c>
      <c r="O155" s="116"/>
      <c r="P155" s="116"/>
      <c r="Q155" s="116"/>
      <c r="R155" s="75"/>
      <c r="T155" s="105" t="s">
        <v>1</v>
      </c>
      <c r="U155" s="27" t="s">
        <v>22</v>
      </c>
      <c r="V155" s="23"/>
      <c r="W155" s="106">
        <f t="shared" si="16"/>
        <v>0</v>
      </c>
      <c r="X155" s="106">
        <v>0</v>
      </c>
      <c r="Y155" s="106">
        <f t="shared" si="17"/>
        <v>0</v>
      </c>
      <c r="Z155" s="106">
        <v>0</v>
      </c>
      <c r="AA155" s="107">
        <f t="shared" si="18"/>
        <v>0</v>
      </c>
      <c r="AR155" s="11" t="s">
        <v>131</v>
      </c>
      <c r="AT155" s="11" t="s">
        <v>127</v>
      </c>
      <c r="AU155" s="11" t="s">
        <v>51</v>
      </c>
      <c r="AY155" s="11" t="s">
        <v>125</v>
      </c>
      <c r="BE155" s="51">
        <f t="shared" si="19"/>
        <v>0</v>
      </c>
      <c r="BF155" s="51">
        <f t="shared" si="20"/>
        <v>0</v>
      </c>
      <c r="BG155" s="51">
        <f t="shared" si="21"/>
        <v>0</v>
      </c>
      <c r="BH155" s="51">
        <f t="shared" si="22"/>
        <v>0</v>
      </c>
      <c r="BI155" s="51">
        <f t="shared" si="23"/>
        <v>0</v>
      </c>
      <c r="BJ155" s="11" t="s">
        <v>41</v>
      </c>
      <c r="BK155" s="51">
        <f t="shared" si="24"/>
        <v>0</v>
      </c>
      <c r="BL155" s="11" t="s">
        <v>131</v>
      </c>
      <c r="BM155" s="11" t="s">
        <v>213</v>
      </c>
    </row>
    <row r="156" spans="2:65" s="1" customFormat="1" ht="38.25" customHeight="1">
      <c r="B156" s="72"/>
      <c r="C156" s="101" t="s">
        <v>214</v>
      </c>
      <c r="D156" s="101" t="s">
        <v>127</v>
      </c>
      <c r="E156" s="102" t="s">
        <v>215</v>
      </c>
      <c r="F156" s="117" t="s">
        <v>216</v>
      </c>
      <c r="G156" s="117"/>
      <c r="H156" s="117"/>
      <c r="I156" s="117"/>
      <c r="J156" s="103" t="s">
        <v>208</v>
      </c>
      <c r="K156" s="104">
        <v>0.86699999999999999</v>
      </c>
      <c r="L156" s="118">
        <v>0</v>
      </c>
      <c r="M156" s="118"/>
      <c r="N156" s="116">
        <f t="shared" si="15"/>
        <v>0</v>
      </c>
      <c r="O156" s="116"/>
      <c r="P156" s="116"/>
      <c r="Q156" s="116"/>
      <c r="R156" s="75"/>
      <c r="T156" s="105" t="s">
        <v>1</v>
      </c>
      <c r="U156" s="27" t="s">
        <v>22</v>
      </c>
      <c r="V156" s="23"/>
      <c r="W156" s="106">
        <f t="shared" si="16"/>
        <v>0</v>
      </c>
      <c r="X156" s="106">
        <v>0</v>
      </c>
      <c r="Y156" s="106">
        <f t="shared" si="17"/>
        <v>0</v>
      </c>
      <c r="Z156" s="106">
        <v>0</v>
      </c>
      <c r="AA156" s="107">
        <f t="shared" si="18"/>
        <v>0</v>
      </c>
      <c r="AR156" s="11" t="s">
        <v>131</v>
      </c>
      <c r="AT156" s="11" t="s">
        <v>127</v>
      </c>
      <c r="AU156" s="11" t="s">
        <v>51</v>
      </c>
      <c r="AY156" s="11" t="s">
        <v>125</v>
      </c>
      <c r="BE156" s="51">
        <f t="shared" si="19"/>
        <v>0</v>
      </c>
      <c r="BF156" s="51">
        <f t="shared" si="20"/>
        <v>0</v>
      </c>
      <c r="BG156" s="51">
        <f t="shared" si="21"/>
        <v>0</v>
      </c>
      <c r="BH156" s="51">
        <f t="shared" si="22"/>
        <v>0</v>
      </c>
      <c r="BI156" s="51">
        <f t="shared" si="23"/>
        <v>0</v>
      </c>
      <c r="BJ156" s="11" t="s">
        <v>41</v>
      </c>
      <c r="BK156" s="51">
        <f t="shared" si="24"/>
        <v>0</v>
      </c>
      <c r="BL156" s="11" t="s">
        <v>131</v>
      </c>
      <c r="BM156" s="11" t="s">
        <v>217</v>
      </c>
    </row>
    <row r="157" spans="2:65" s="1" customFormat="1" ht="25.5" customHeight="1">
      <c r="B157" s="72"/>
      <c r="C157" s="101" t="s">
        <v>218</v>
      </c>
      <c r="D157" s="101" t="s">
        <v>127</v>
      </c>
      <c r="E157" s="102" t="s">
        <v>219</v>
      </c>
      <c r="F157" s="117" t="s">
        <v>220</v>
      </c>
      <c r="G157" s="117"/>
      <c r="H157" s="117"/>
      <c r="I157" s="117"/>
      <c r="J157" s="103" t="s">
        <v>208</v>
      </c>
      <c r="K157" s="104">
        <v>0.61299999999999999</v>
      </c>
      <c r="L157" s="118">
        <v>0</v>
      </c>
      <c r="M157" s="118"/>
      <c r="N157" s="116">
        <f t="shared" si="15"/>
        <v>0</v>
      </c>
      <c r="O157" s="116"/>
      <c r="P157" s="116"/>
      <c r="Q157" s="116"/>
      <c r="R157" s="75"/>
      <c r="T157" s="105" t="s">
        <v>1</v>
      </c>
      <c r="U157" s="27" t="s">
        <v>22</v>
      </c>
      <c r="V157" s="23"/>
      <c r="W157" s="106">
        <f t="shared" si="16"/>
        <v>0</v>
      </c>
      <c r="X157" s="106">
        <v>0</v>
      </c>
      <c r="Y157" s="106">
        <f t="shared" si="17"/>
        <v>0</v>
      </c>
      <c r="Z157" s="106">
        <v>0</v>
      </c>
      <c r="AA157" s="107">
        <f t="shared" si="18"/>
        <v>0</v>
      </c>
      <c r="AR157" s="11" t="s">
        <v>131</v>
      </c>
      <c r="AT157" s="11" t="s">
        <v>127</v>
      </c>
      <c r="AU157" s="11" t="s">
        <v>51</v>
      </c>
      <c r="AY157" s="11" t="s">
        <v>125</v>
      </c>
      <c r="BE157" s="51">
        <f t="shared" si="19"/>
        <v>0</v>
      </c>
      <c r="BF157" s="51">
        <f t="shared" si="20"/>
        <v>0</v>
      </c>
      <c r="BG157" s="51">
        <f t="shared" si="21"/>
        <v>0</v>
      </c>
      <c r="BH157" s="51">
        <f t="shared" si="22"/>
        <v>0</v>
      </c>
      <c r="BI157" s="51">
        <f t="shared" si="23"/>
        <v>0</v>
      </c>
      <c r="BJ157" s="11" t="s">
        <v>41</v>
      </c>
      <c r="BK157" s="51">
        <f t="shared" si="24"/>
        <v>0</v>
      </c>
      <c r="BL157" s="11" t="s">
        <v>131</v>
      </c>
      <c r="BM157" s="11" t="s">
        <v>221</v>
      </c>
    </row>
    <row r="158" spans="2:65" s="1" customFormat="1" ht="25.5" customHeight="1">
      <c r="B158" s="72"/>
      <c r="C158" s="101" t="s">
        <v>222</v>
      </c>
      <c r="D158" s="101" t="s">
        <v>127</v>
      </c>
      <c r="E158" s="102" t="s">
        <v>223</v>
      </c>
      <c r="F158" s="117" t="s">
        <v>224</v>
      </c>
      <c r="G158" s="117"/>
      <c r="H158" s="117"/>
      <c r="I158" s="117"/>
      <c r="J158" s="103" t="s">
        <v>130</v>
      </c>
      <c r="K158" s="104">
        <v>5.8000000000000003E-2</v>
      </c>
      <c r="L158" s="118">
        <v>0</v>
      </c>
      <c r="M158" s="118"/>
      <c r="N158" s="116">
        <f t="shared" si="15"/>
        <v>0</v>
      </c>
      <c r="O158" s="116"/>
      <c r="P158" s="116"/>
      <c r="Q158" s="116"/>
      <c r="R158" s="75"/>
      <c r="T158" s="105" t="s">
        <v>1</v>
      </c>
      <c r="U158" s="27" t="s">
        <v>22</v>
      </c>
      <c r="V158" s="23"/>
      <c r="W158" s="106">
        <f t="shared" si="16"/>
        <v>0</v>
      </c>
      <c r="X158" s="106">
        <v>1.06277</v>
      </c>
      <c r="Y158" s="106">
        <f t="shared" si="17"/>
        <v>6.164066E-2</v>
      </c>
      <c r="Z158" s="106">
        <v>0</v>
      </c>
      <c r="AA158" s="107">
        <f t="shared" si="18"/>
        <v>0</v>
      </c>
      <c r="AR158" s="11" t="s">
        <v>131</v>
      </c>
      <c r="AT158" s="11" t="s">
        <v>127</v>
      </c>
      <c r="AU158" s="11" t="s">
        <v>51</v>
      </c>
      <c r="AY158" s="11" t="s">
        <v>125</v>
      </c>
      <c r="BE158" s="51">
        <f t="shared" si="19"/>
        <v>0</v>
      </c>
      <c r="BF158" s="51">
        <f t="shared" si="20"/>
        <v>0</v>
      </c>
      <c r="BG158" s="51">
        <f t="shared" si="21"/>
        <v>0</v>
      </c>
      <c r="BH158" s="51">
        <f t="shared" si="22"/>
        <v>0</v>
      </c>
      <c r="BI158" s="51">
        <f t="shared" si="23"/>
        <v>0</v>
      </c>
      <c r="BJ158" s="11" t="s">
        <v>41</v>
      </c>
      <c r="BK158" s="51">
        <f t="shared" si="24"/>
        <v>0</v>
      </c>
      <c r="BL158" s="11" t="s">
        <v>131</v>
      </c>
      <c r="BM158" s="11" t="s">
        <v>225</v>
      </c>
    </row>
    <row r="159" spans="2:65" s="1" customFormat="1" ht="25.5" customHeight="1">
      <c r="B159" s="72"/>
      <c r="C159" s="101" t="s">
        <v>226</v>
      </c>
      <c r="D159" s="101" t="s">
        <v>127</v>
      </c>
      <c r="E159" s="102" t="s">
        <v>227</v>
      </c>
      <c r="F159" s="117" t="s">
        <v>228</v>
      </c>
      <c r="G159" s="117"/>
      <c r="H159" s="117"/>
      <c r="I159" s="117"/>
      <c r="J159" s="103" t="s">
        <v>157</v>
      </c>
      <c r="K159" s="104">
        <v>17.329999999999998</v>
      </c>
      <c r="L159" s="118">
        <v>0</v>
      </c>
      <c r="M159" s="118"/>
      <c r="N159" s="116">
        <f t="shared" si="15"/>
        <v>0</v>
      </c>
      <c r="O159" s="116"/>
      <c r="P159" s="116"/>
      <c r="Q159" s="116"/>
      <c r="R159" s="75"/>
      <c r="T159" s="105" t="s">
        <v>1</v>
      </c>
      <c r="U159" s="27" t="s">
        <v>22</v>
      </c>
      <c r="V159" s="23"/>
      <c r="W159" s="106">
        <f t="shared" si="16"/>
        <v>0</v>
      </c>
      <c r="X159" s="106">
        <v>1.2999999999999999E-4</v>
      </c>
      <c r="Y159" s="106">
        <f t="shared" si="17"/>
        <v>2.2528999999999995E-3</v>
      </c>
      <c r="Z159" s="106">
        <v>0</v>
      </c>
      <c r="AA159" s="107">
        <f t="shared" si="18"/>
        <v>0</v>
      </c>
      <c r="AR159" s="11" t="s">
        <v>131</v>
      </c>
      <c r="AT159" s="11" t="s">
        <v>127</v>
      </c>
      <c r="AU159" s="11" t="s">
        <v>51</v>
      </c>
      <c r="AY159" s="11" t="s">
        <v>125</v>
      </c>
      <c r="BE159" s="51">
        <f t="shared" si="19"/>
        <v>0</v>
      </c>
      <c r="BF159" s="51">
        <f t="shared" si="20"/>
        <v>0</v>
      </c>
      <c r="BG159" s="51">
        <f t="shared" si="21"/>
        <v>0</v>
      </c>
      <c r="BH159" s="51">
        <f t="shared" si="22"/>
        <v>0</v>
      </c>
      <c r="BI159" s="51">
        <f t="shared" si="23"/>
        <v>0</v>
      </c>
      <c r="BJ159" s="11" t="s">
        <v>41</v>
      </c>
      <c r="BK159" s="51">
        <f t="shared" si="24"/>
        <v>0</v>
      </c>
      <c r="BL159" s="11" t="s">
        <v>131</v>
      </c>
      <c r="BM159" s="11" t="s">
        <v>229</v>
      </c>
    </row>
    <row r="160" spans="2:65" s="1" customFormat="1" ht="25.5" customHeight="1">
      <c r="B160" s="72"/>
      <c r="C160" s="101" t="s">
        <v>230</v>
      </c>
      <c r="D160" s="101" t="s">
        <v>127</v>
      </c>
      <c r="E160" s="102" t="s">
        <v>231</v>
      </c>
      <c r="F160" s="117" t="s">
        <v>232</v>
      </c>
      <c r="G160" s="117"/>
      <c r="H160" s="117"/>
      <c r="I160" s="117"/>
      <c r="J160" s="103" t="s">
        <v>179</v>
      </c>
      <c r="K160" s="104">
        <v>3</v>
      </c>
      <c r="L160" s="118">
        <v>0</v>
      </c>
      <c r="M160" s="118"/>
      <c r="N160" s="116">
        <f t="shared" si="15"/>
        <v>0</v>
      </c>
      <c r="O160" s="116"/>
      <c r="P160" s="116"/>
      <c r="Q160" s="116"/>
      <c r="R160" s="75"/>
      <c r="T160" s="105" t="s">
        <v>1</v>
      </c>
      <c r="U160" s="27" t="s">
        <v>22</v>
      </c>
      <c r="V160" s="23"/>
      <c r="W160" s="106">
        <f t="shared" si="16"/>
        <v>0</v>
      </c>
      <c r="X160" s="106">
        <v>1.6979999999999999E-2</v>
      </c>
      <c r="Y160" s="106">
        <f t="shared" si="17"/>
        <v>5.0939999999999999E-2</v>
      </c>
      <c r="Z160" s="106">
        <v>0</v>
      </c>
      <c r="AA160" s="107">
        <f t="shared" si="18"/>
        <v>0</v>
      </c>
      <c r="AR160" s="11" t="s">
        <v>131</v>
      </c>
      <c r="AT160" s="11" t="s">
        <v>127</v>
      </c>
      <c r="AU160" s="11" t="s">
        <v>51</v>
      </c>
      <c r="AY160" s="11" t="s">
        <v>125</v>
      </c>
      <c r="BE160" s="51">
        <f t="shared" si="19"/>
        <v>0</v>
      </c>
      <c r="BF160" s="51">
        <f t="shared" si="20"/>
        <v>0</v>
      </c>
      <c r="BG160" s="51">
        <f t="shared" si="21"/>
        <v>0</v>
      </c>
      <c r="BH160" s="51">
        <f t="shared" si="22"/>
        <v>0</v>
      </c>
      <c r="BI160" s="51">
        <f t="shared" si="23"/>
        <v>0</v>
      </c>
      <c r="BJ160" s="11" t="s">
        <v>41</v>
      </c>
      <c r="BK160" s="51">
        <f t="shared" si="24"/>
        <v>0</v>
      </c>
      <c r="BL160" s="11" t="s">
        <v>131</v>
      </c>
      <c r="BM160" s="11" t="s">
        <v>233</v>
      </c>
    </row>
    <row r="161" spans="2:65" s="1" customFormat="1" ht="25.5" customHeight="1">
      <c r="B161" s="72"/>
      <c r="C161" s="108" t="s">
        <v>234</v>
      </c>
      <c r="D161" s="108" t="s">
        <v>134</v>
      </c>
      <c r="E161" s="109" t="s">
        <v>235</v>
      </c>
      <c r="F161" s="120" t="s">
        <v>236</v>
      </c>
      <c r="G161" s="120"/>
      <c r="H161" s="120"/>
      <c r="I161" s="120"/>
      <c r="J161" s="110" t="s">
        <v>179</v>
      </c>
      <c r="K161" s="111">
        <v>2</v>
      </c>
      <c r="L161" s="121">
        <v>0</v>
      </c>
      <c r="M161" s="121"/>
      <c r="N161" s="119">
        <f t="shared" si="15"/>
        <v>0</v>
      </c>
      <c r="O161" s="116"/>
      <c r="P161" s="116"/>
      <c r="Q161" s="116"/>
      <c r="R161" s="75"/>
      <c r="T161" s="105" t="s">
        <v>1</v>
      </c>
      <c r="U161" s="27" t="s">
        <v>22</v>
      </c>
      <c r="V161" s="23"/>
      <c r="W161" s="106">
        <f t="shared" si="16"/>
        <v>0</v>
      </c>
      <c r="X161" s="106">
        <v>1.06E-2</v>
      </c>
      <c r="Y161" s="106">
        <f t="shared" si="17"/>
        <v>2.12E-2</v>
      </c>
      <c r="Z161" s="106">
        <v>0</v>
      </c>
      <c r="AA161" s="107">
        <f t="shared" si="18"/>
        <v>0</v>
      </c>
      <c r="AR161" s="11" t="s">
        <v>137</v>
      </c>
      <c r="AT161" s="11" t="s">
        <v>134</v>
      </c>
      <c r="AU161" s="11" t="s">
        <v>51</v>
      </c>
      <c r="AY161" s="11" t="s">
        <v>125</v>
      </c>
      <c r="BE161" s="51">
        <f t="shared" si="19"/>
        <v>0</v>
      </c>
      <c r="BF161" s="51">
        <f t="shared" si="20"/>
        <v>0</v>
      </c>
      <c r="BG161" s="51">
        <f t="shared" si="21"/>
        <v>0</v>
      </c>
      <c r="BH161" s="51">
        <f t="shared" si="22"/>
        <v>0</v>
      </c>
      <c r="BI161" s="51">
        <f t="shared" si="23"/>
        <v>0</v>
      </c>
      <c r="BJ161" s="11" t="s">
        <v>41</v>
      </c>
      <c r="BK161" s="51">
        <f t="shared" si="24"/>
        <v>0</v>
      </c>
      <c r="BL161" s="11" t="s">
        <v>131</v>
      </c>
      <c r="BM161" s="11" t="s">
        <v>237</v>
      </c>
    </row>
    <row r="162" spans="2:65" s="1" customFormat="1" ht="25.5" customHeight="1">
      <c r="B162" s="72"/>
      <c r="C162" s="108" t="s">
        <v>238</v>
      </c>
      <c r="D162" s="108" t="s">
        <v>134</v>
      </c>
      <c r="E162" s="109" t="s">
        <v>239</v>
      </c>
      <c r="F162" s="120" t="s">
        <v>240</v>
      </c>
      <c r="G162" s="120"/>
      <c r="H162" s="120"/>
      <c r="I162" s="120"/>
      <c r="J162" s="110" t="s">
        <v>179</v>
      </c>
      <c r="K162" s="111">
        <v>1</v>
      </c>
      <c r="L162" s="121">
        <v>0</v>
      </c>
      <c r="M162" s="121"/>
      <c r="N162" s="119">
        <f t="shared" si="15"/>
        <v>0</v>
      </c>
      <c r="O162" s="116"/>
      <c r="P162" s="116"/>
      <c r="Q162" s="116"/>
      <c r="R162" s="75"/>
      <c r="T162" s="105" t="s">
        <v>1</v>
      </c>
      <c r="U162" s="27" t="s">
        <v>22</v>
      </c>
      <c r="V162" s="23"/>
      <c r="W162" s="106">
        <f t="shared" si="16"/>
        <v>0</v>
      </c>
      <c r="X162" s="106">
        <v>1.0800000000000001E-2</v>
      </c>
      <c r="Y162" s="106">
        <f t="shared" si="17"/>
        <v>1.0800000000000001E-2</v>
      </c>
      <c r="Z162" s="106">
        <v>0</v>
      </c>
      <c r="AA162" s="107">
        <f t="shared" si="18"/>
        <v>0</v>
      </c>
      <c r="AR162" s="11" t="s">
        <v>137</v>
      </c>
      <c r="AT162" s="11" t="s">
        <v>134</v>
      </c>
      <c r="AU162" s="11" t="s">
        <v>51</v>
      </c>
      <c r="AY162" s="11" t="s">
        <v>125</v>
      </c>
      <c r="BE162" s="51">
        <f t="shared" si="19"/>
        <v>0</v>
      </c>
      <c r="BF162" s="51">
        <f t="shared" si="20"/>
        <v>0</v>
      </c>
      <c r="BG162" s="51">
        <f t="shared" si="21"/>
        <v>0</v>
      </c>
      <c r="BH162" s="51">
        <f t="shared" si="22"/>
        <v>0</v>
      </c>
      <c r="BI162" s="51">
        <f t="shared" si="23"/>
        <v>0</v>
      </c>
      <c r="BJ162" s="11" t="s">
        <v>41</v>
      </c>
      <c r="BK162" s="51">
        <f t="shared" si="24"/>
        <v>0</v>
      </c>
      <c r="BL162" s="11" t="s">
        <v>131</v>
      </c>
      <c r="BM162" s="11" t="s">
        <v>241</v>
      </c>
    </row>
    <row r="163" spans="2:65" s="5" customFormat="1" ht="29.85" customHeight="1">
      <c r="B163" s="90"/>
      <c r="C163" s="91"/>
      <c r="D163" s="100" t="s">
        <v>88</v>
      </c>
      <c r="E163" s="100"/>
      <c r="F163" s="100"/>
      <c r="G163" s="100"/>
      <c r="H163" s="100"/>
      <c r="I163" s="100"/>
      <c r="J163" s="100"/>
      <c r="K163" s="100"/>
      <c r="L163" s="100"/>
      <c r="M163" s="100"/>
      <c r="N163" s="114">
        <f>BK163</f>
        <v>0</v>
      </c>
      <c r="O163" s="115"/>
      <c r="P163" s="115"/>
      <c r="Q163" s="115"/>
      <c r="R163" s="93"/>
      <c r="T163" s="94"/>
      <c r="U163" s="91"/>
      <c r="V163" s="91"/>
      <c r="W163" s="95">
        <f>SUM(W164:W184)</f>
        <v>0</v>
      </c>
      <c r="X163" s="91"/>
      <c r="Y163" s="95">
        <f>SUM(Y164:Y184)</f>
        <v>0.96112319999999996</v>
      </c>
      <c r="Z163" s="91"/>
      <c r="AA163" s="96">
        <f>SUM(AA164:AA184)</f>
        <v>25.308824999999999</v>
      </c>
      <c r="AR163" s="97" t="s">
        <v>41</v>
      </c>
      <c r="AT163" s="98" t="s">
        <v>38</v>
      </c>
      <c r="AU163" s="98" t="s">
        <v>41</v>
      </c>
      <c r="AY163" s="97" t="s">
        <v>125</v>
      </c>
      <c r="BK163" s="99">
        <f>SUM(BK164:BK184)</f>
        <v>0</v>
      </c>
    </row>
    <row r="164" spans="2:65" s="1" customFormat="1" ht="25.5" customHeight="1">
      <c r="B164" s="72"/>
      <c r="C164" s="101" t="s">
        <v>242</v>
      </c>
      <c r="D164" s="101" t="s">
        <v>127</v>
      </c>
      <c r="E164" s="102" t="s">
        <v>243</v>
      </c>
      <c r="F164" s="117" t="s">
        <v>244</v>
      </c>
      <c r="G164" s="117"/>
      <c r="H164" s="117"/>
      <c r="I164" s="117"/>
      <c r="J164" s="103" t="s">
        <v>157</v>
      </c>
      <c r="K164" s="104">
        <v>7.12</v>
      </c>
      <c r="L164" s="118">
        <v>0</v>
      </c>
      <c r="M164" s="118"/>
      <c r="N164" s="116">
        <f t="shared" ref="N164:N184" si="25">ROUND(L164*K164,2)</f>
        <v>0</v>
      </c>
      <c r="O164" s="116"/>
      <c r="P164" s="116"/>
      <c r="Q164" s="116"/>
      <c r="R164" s="75"/>
      <c r="T164" s="105" t="s">
        <v>1</v>
      </c>
      <c r="U164" s="27" t="s">
        <v>22</v>
      </c>
      <c r="V164" s="23"/>
      <c r="W164" s="106">
        <f t="shared" ref="W164:W184" si="26">V164*K164</f>
        <v>0</v>
      </c>
      <c r="X164" s="106">
        <v>2.1000000000000001E-4</v>
      </c>
      <c r="Y164" s="106">
        <f t="shared" ref="Y164:Y184" si="27">X164*K164</f>
        <v>1.4952000000000001E-3</v>
      </c>
      <c r="Z164" s="106">
        <v>0</v>
      </c>
      <c r="AA164" s="107">
        <f t="shared" ref="AA164:AA184" si="28">Z164*K164</f>
        <v>0</v>
      </c>
      <c r="AR164" s="11" t="s">
        <v>131</v>
      </c>
      <c r="AT164" s="11" t="s">
        <v>127</v>
      </c>
      <c r="AU164" s="11" t="s">
        <v>51</v>
      </c>
      <c r="AY164" s="11" t="s">
        <v>125</v>
      </c>
      <c r="BE164" s="51">
        <f t="shared" ref="BE164:BE184" si="29">IF(U164="základní",N164,0)</f>
        <v>0</v>
      </c>
      <c r="BF164" s="51">
        <f t="shared" ref="BF164:BF184" si="30">IF(U164="snížená",N164,0)</f>
        <v>0</v>
      </c>
      <c r="BG164" s="51">
        <f t="shared" ref="BG164:BG184" si="31">IF(U164="zákl. přenesená",N164,0)</f>
        <v>0</v>
      </c>
      <c r="BH164" s="51">
        <f t="shared" ref="BH164:BH184" si="32">IF(U164="sníž. přenesená",N164,0)</f>
        <v>0</v>
      </c>
      <c r="BI164" s="51">
        <f t="shared" ref="BI164:BI184" si="33">IF(U164="nulová",N164,0)</f>
        <v>0</v>
      </c>
      <c r="BJ164" s="11" t="s">
        <v>41</v>
      </c>
      <c r="BK164" s="51">
        <f t="shared" ref="BK164:BK184" si="34">ROUND(L164*K164,2)</f>
        <v>0</v>
      </c>
      <c r="BL164" s="11" t="s">
        <v>131</v>
      </c>
      <c r="BM164" s="11" t="s">
        <v>245</v>
      </c>
    </row>
    <row r="165" spans="2:65" s="1" customFormat="1" ht="25.5" customHeight="1">
      <c r="B165" s="72"/>
      <c r="C165" s="101" t="s">
        <v>246</v>
      </c>
      <c r="D165" s="101" t="s">
        <v>127</v>
      </c>
      <c r="E165" s="102" t="s">
        <v>247</v>
      </c>
      <c r="F165" s="117" t="s">
        <v>248</v>
      </c>
      <c r="G165" s="117"/>
      <c r="H165" s="117"/>
      <c r="I165" s="117"/>
      <c r="J165" s="103" t="s">
        <v>157</v>
      </c>
      <c r="K165" s="104">
        <v>24.45</v>
      </c>
      <c r="L165" s="118">
        <v>0</v>
      </c>
      <c r="M165" s="118"/>
      <c r="N165" s="116">
        <f t="shared" si="25"/>
        <v>0</v>
      </c>
      <c r="O165" s="116"/>
      <c r="P165" s="116"/>
      <c r="Q165" s="116"/>
      <c r="R165" s="75"/>
      <c r="T165" s="105" t="s">
        <v>1</v>
      </c>
      <c r="U165" s="27" t="s">
        <v>22</v>
      </c>
      <c r="V165" s="23"/>
      <c r="W165" s="106">
        <f t="shared" si="26"/>
        <v>0</v>
      </c>
      <c r="X165" s="106">
        <v>4.0000000000000003E-5</v>
      </c>
      <c r="Y165" s="106">
        <f t="shared" si="27"/>
        <v>9.7800000000000014E-4</v>
      </c>
      <c r="Z165" s="106">
        <v>0</v>
      </c>
      <c r="AA165" s="107">
        <f t="shared" si="28"/>
        <v>0</v>
      </c>
      <c r="AR165" s="11" t="s">
        <v>131</v>
      </c>
      <c r="AT165" s="11" t="s">
        <v>127</v>
      </c>
      <c r="AU165" s="11" t="s">
        <v>51</v>
      </c>
      <c r="AY165" s="11" t="s">
        <v>125</v>
      </c>
      <c r="BE165" s="51">
        <f t="shared" si="29"/>
        <v>0</v>
      </c>
      <c r="BF165" s="51">
        <f t="shared" si="30"/>
        <v>0</v>
      </c>
      <c r="BG165" s="51">
        <f t="shared" si="31"/>
        <v>0</v>
      </c>
      <c r="BH165" s="51">
        <f t="shared" si="32"/>
        <v>0</v>
      </c>
      <c r="BI165" s="51">
        <f t="shared" si="33"/>
        <v>0</v>
      </c>
      <c r="BJ165" s="11" t="s">
        <v>41</v>
      </c>
      <c r="BK165" s="51">
        <f t="shared" si="34"/>
        <v>0</v>
      </c>
      <c r="BL165" s="11" t="s">
        <v>131</v>
      </c>
      <c r="BM165" s="11" t="s">
        <v>249</v>
      </c>
    </row>
    <row r="166" spans="2:65" s="1" customFormat="1" ht="38.25" customHeight="1">
      <c r="B166" s="72"/>
      <c r="C166" s="101" t="s">
        <v>6</v>
      </c>
      <c r="D166" s="101" t="s">
        <v>127</v>
      </c>
      <c r="E166" s="102" t="s">
        <v>250</v>
      </c>
      <c r="F166" s="117" t="s">
        <v>251</v>
      </c>
      <c r="G166" s="117"/>
      <c r="H166" s="117"/>
      <c r="I166" s="117"/>
      <c r="J166" s="103" t="s">
        <v>157</v>
      </c>
      <c r="K166" s="104">
        <v>18.260000000000002</v>
      </c>
      <c r="L166" s="118">
        <v>0</v>
      </c>
      <c r="M166" s="118"/>
      <c r="N166" s="116">
        <f t="shared" si="25"/>
        <v>0</v>
      </c>
      <c r="O166" s="116"/>
      <c r="P166" s="116"/>
      <c r="Q166" s="116"/>
      <c r="R166" s="75"/>
      <c r="T166" s="105" t="s">
        <v>1</v>
      </c>
      <c r="U166" s="27" t="s">
        <v>22</v>
      </c>
      <c r="V166" s="23"/>
      <c r="W166" s="106">
        <f t="shared" si="26"/>
        <v>0</v>
      </c>
      <c r="X166" s="106">
        <v>0</v>
      </c>
      <c r="Y166" s="106">
        <f t="shared" si="27"/>
        <v>0</v>
      </c>
      <c r="Z166" s="106">
        <v>0.13100000000000001</v>
      </c>
      <c r="AA166" s="107">
        <f t="shared" si="28"/>
        <v>2.3920600000000003</v>
      </c>
      <c r="AR166" s="11" t="s">
        <v>131</v>
      </c>
      <c r="AT166" s="11" t="s">
        <v>127</v>
      </c>
      <c r="AU166" s="11" t="s">
        <v>51</v>
      </c>
      <c r="AY166" s="11" t="s">
        <v>125</v>
      </c>
      <c r="BE166" s="51">
        <f t="shared" si="29"/>
        <v>0</v>
      </c>
      <c r="BF166" s="51">
        <f t="shared" si="30"/>
        <v>0</v>
      </c>
      <c r="BG166" s="51">
        <f t="shared" si="31"/>
        <v>0</v>
      </c>
      <c r="BH166" s="51">
        <f t="shared" si="32"/>
        <v>0</v>
      </c>
      <c r="BI166" s="51">
        <f t="shared" si="33"/>
        <v>0</v>
      </c>
      <c r="BJ166" s="11" t="s">
        <v>41</v>
      </c>
      <c r="BK166" s="51">
        <f t="shared" si="34"/>
        <v>0</v>
      </c>
      <c r="BL166" s="11" t="s">
        <v>131</v>
      </c>
      <c r="BM166" s="11" t="s">
        <v>252</v>
      </c>
    </row>
    <row r="167" spans="2:65" s="1" customFormat="1" ht="51" customHeight="1">
      <c r="B167" s="72"/>
      <c r="C167" s="101" t="s">
        <v>253</v>
      </c>
      <c r="D167" s="101" t="s">
        <v>127</v>
      </c>
      <c r="E167" s="102" t="s">
        <v>254</v>
      </c>
      <c r="F167" s="117" t="s">
        <v>255</v>
      </c>
      <c r="G167" s="117"/>
      <c r="H167" s="117"/>
      <c r="I167" s="117"/>
      <c r="J167" s="103" t="s">
        <v>208</v>
      </c>
      <c r="K167" s="104">
        <v>2.84</v>
      </c>
      <c r="L167" s="118">
        <v>0</v>
      </c>
      <c r="M167" s="118"/>
      <c r="N167" s="116">
        <f t="shared" si="25"/>
        <v>0</v>
      </c>
      <c r="O167" s="116"/>
      <c r="P167" s="116"/>
      <c r="Q167" s="116"/>
      <c r="R167" s="75"/>
      <c r="T167" s="105" t="s">
        <v>1</v>
      </c>
      <c r="U167" s="27" t="s">
        <v>22</v>
      </c>
      <c r="V167" s="23"/>
      <c r="W167" s="106">
        <f t="shared" si="26"/>
        <v>0</v>
      </c>
      <c r="X167" s="106">
        <v>0</v>
      </c>
      <c r="Y167" s="106">
        <f t="shared" si="27"/>
        <v>0</v>
      </c>
      <c r="Z167" s="106">
        <v>2.2000000000000002</v>
      </c>
      <c r="AA167" s="107">
        <f t="shared" si="28"/>
        <v>6.2480000000000002</v>
      </c>
      <c r="AR167" s="11" t="s">
        <v>131</v>
      </c>
      <c r="AT167" s="11" t="s">
        <v>127</v>
      </c>
      <c r="AU167" s="11" t="s">
        <v>51</v>
      </c>
      <c r="AY167" s="11" t="s">
        <v>125</v>
      </c>
      <c r="BE167" s="51">
        <f t="shared" si="29"/>
        <v>0</v>
      </c>
      <c r="BF167" s="51">
        <f t="shared" si="30"/>
        <v>0</v>
      </c>
      <c r="BG167" s="51">
        <f t="shared" si="31"/>
        <v>0</v>
      </c>
      <c r="BH167" s="51">
        <f t="shared" si="32"/>
        <v>0</v>
      </c>
      <c r="BI167" s="51">
        <f t="shared" si="33"/>
        <v>0</v>
      </c>
      <c r="BJ167" s="11" t="s">
        <v>41</v>
      </c>
      <c r="BK167" s="51">
        <f t="shared" si="34"/>
        <v>0</v>
      </c>
      <c r="BL167" s="11" t="s">
        <v>131</v>
      </c>
      <c r="BM167" s="11" t="s">
        <v>256</v>
      </c>
    </row>
    <row r="168" spans="2:65" s="1" customFormat="1" ht="38.25" customHeight="1">
      <c r="B168" s="72"/>
      <c r="C168" s="101" t="s">
        <v>257</v>
      </c>
      <c r="D168" s="101" t="s">
        <v>127</v>
      </c>
      <c r="E168" s="102" t="s">
        <v>258</v>
      </c>
      <c r="F168" s="117" t="s">
        <v>259</v>
      </c>
      <c r="G168" s="117"/>
      <c r="H168" s="117"/>
      <c r="I168" s="117"/>
      <c r="J168" s="103" t="s">
        <v>157</v>
      </c>
      <c r="K168" s="104">
        <v>9.4600000000000009</v>
      </c>
      <c r="L168" s="118">
        <v>0</v>
      </c>
      <c r="M168" s="118"/>
      <c r="N168" s="116">
        <f t="shared" si="25"/>
        <v>0</v>
      </c>
      <c r="O168" s="116"/>
      <c r="P168" s="116"/>
      <c r="Q168" s="116"/>
      <c r="R168" s="75"/>
      <c r="T168" s="105" t="s">
        <v>1</v>
      </c>
      <c r="U168" s="27" t="s">
        <v>22</v>
      </c>
      <c r="V168" s="23"/>
      <c r="W168" s="106">
        <f t="shared" si="26"/>
        <v>0</v>
      </c>
      <c r="X168" s="106">
        <v>0</v>
      </c>
      <c r="Y168" s="106">
        <f t="shared" si="27"/>
        <v>0</v>
      </c>
      <c r="Z168" s="106">
        <v>5.7000000000000002E-2</v>
      </c>
      <c r="AA168" s="107">
        <f t="shared" si="28"/>
        <v>0.53922000000000003</v>
      </c>
      <c r="AR168" s="11" t="s">
        <v>131</v>
      </c>
      <c r="AT168" s="11" t="s">
        <v>127</v>
      </c>
      <c r="AU168" s="11" t="s">
        <v>51</v>
      </c>
      <c r="AY168" s="11" t="s">
        <v>125</v>
      </c>
      <c r="BE168" s="51">
        <f t="shared" si="29"/>
        <v>0</v>
      </c>
      <c r="BF168" s="51">
        <f t="shared" si="30"/>
        <v>0</v>
      </c>
      <c r="BG168" s="51">
        <f t="shared" si="31"/>
        <v>0</v>
      </c>
      <c r="BH168" s="51">
        <f t="shared" si="32"/>
        <v>0</v>
      </c>
      <c r="BI168" s="51">
        <f t="shared" si="33"/>
        <v>0</v>
      </c>
      <c r="BJ168" s="11" t="s">
        <v>41</v>
      </c>
      <c r="BK168" s="51">
        <f t="shared" si="34"/>
        <v>0</v>
      </c>
      <c r="BL168" s="11" t="s">
        <v>131</v>
      </c>
      <c r="BM168" s="11" t="s">
        <v>260</v>
      </c>
    </row>
    <row r="169" spans="2:65" s="1" customFormat="1" ht="51" customHeight="1">
      <c r="B169" s="72"/>
      <c r="C169" s="101" t="s">
        <v>261</v>
      </c>
      <c r="D169" s="101" t="s">
        <v>127</v>
      </c>
      <c r="E169" s="102" t="s">
        <v>262</v>
      </c>
      <c r="F169" s="117" t="s">
        <v>263</v>
      </c>
      <c r="G169" s="117"/>
      <c r="H169" s="117"/>
      <c r="I169" s="117"/>
      <c r="J169" s="103" t="s">
        <v>157</v>
      </c>
      <c r="K169" s="104">
        <v>9.4710000000000001</v>
      </c>
      <c r="L169" s="118">
        <v>0</v>
      </c>
      <c r="M169" s="118"/>
      <c r="N169" s="116">
        <f t="shared" si="25"/>
        <v>0</v>
      </c>
      <c r="O169" s="116"/>
      <c r="P169" s="116"/>
      <c r="Q169" s="116"/>
      <c r="R169" s="75"/>
      <c r="T169" s="105" t="s">
        <v>1</v>
      </c>
      <c r="U169" s="27" t="s">
        <v>22</v>
      </c>
      <c r="V169" s="23"/>
      <c r="W169" s="106">
        <f t="shared" si="26"/>
        <v>0</v>
      </c>
      <c r="X169" s="106">
        <v>0</v>
      </c>
      <c r="Y169" s="106">
        <f t="shared" si="27"/>
        <v>0</v>
      </c>
      <c r="Z169" s="106">
        <v>0.09</v>
      </c>
      <c r="AA169" s="107">
        <f t="shared" si="28"/>
        <v>0.85238999999999998</v>
      </c>
      <c r="AR169" s="11" t="s">
        <v>131</v>
      </c>
      <c r="AT169" s="11" t="s">
        <v>127</v>
      </c>
      <c r="AU169" s="11" t="s">
        <v>51</v>
      </c>
      <c r="AY169" s="11" t="s">
        <v>125</v>
      </c>
      <c r="BE169" s="51">
        <f t="shared" si="29"/>
        <v>0</v>
      </c>
      <c r="BF169" s="51">
        <f t="shared" si="30"/>
        <v>0</v>
      </c>
      <c r="BG169" s="51">
        <f t="shared" si="31"/>
        <v>0</v>
      </c>
      <c r="BH169" s="51">
        <f t="shared" si="32"/>
        <v>0</v>
      </c>
      <c r="BI169" s="51">
        <f t="shared" si="33"/>
        <v>0</v>
      </c>
      <c r="BJ169" s="11" t="s">
        <v>41</v>
      </c>
      <c r="BK169" s="51">
        <f t="shared" si="34"/>
        <v>0</v>
      </c>
      <c r="BL169" s="11" t="s">
        <v>131</v>
      </c>
      <c r="BM169" s="11" t="s">
        <v>264</v>
      </c>
    </row>
    <row r="170" spans="2:65" s="1" customFormat="1" ht="38.25" customHeight="1">
      <c r="B170" s="72"/>
      <c r="C170" s="101" t="s">
        <v>265</v>
      </c>
      <c r="D170" s="101" t="s">
        <v>127</v>
      </c>
      <c r="E170" s="102" t="s">
        <v>266</v>
      </c>
      <c r="F170" s="117" t="s">
        <v>267</v>
      </c>
      <c r="G170" s="117"/>
      <c r="H170" s="117"/>
      <c r="I170" s="117"/>
      <c r="J170" s="103" t="s">
        <v>157</v>
      </c>
      <c r="K170" s="104">
        <v>11.081</v>
      </c>
      <c r="L170" s="118">
        <v>0</v>
      </c>
      <c r="M170" s="118"/>
      <c r="N170" s="116">
        <f t="shared" si="25"/>
        <v>0</v>
      </c>
      <c r="O170" s="116"/>
      <c r="P170" s="116"/>
      <c r="Q170" s="116"/>
      <c r="R170" s="75"/>
      <c r="T170" s="105" t="s">
        <v>1</v>
      </c>
      <c r="U170" s="27" t="s">
        <v>22</v>
      </c>
      <c r="V170" s="23"/>
      <c r="W170" s="106">
        <f t="shared" si="26"/>
        <v>0</v>
      </c>
      <c r="X170" s="106">
        <v>0</v>
      </c>
      <c r="Y170" s="106">
        <f t="shared" si="27"/>
        <v>0</v>
      </c>
      <c r="Z170" s="106">
        <v>5.5E-2</v>
      </c>
      <c r="AA170" s="107">
        <f t="shared" si="28"/>
        <v>0.60945499999999997</v>
      </c>
      <c r="AR170" s="11" t="s">
        <v>131</v>
      </c>
      <c r="AT170" s="11" t="s">
        <v>127</v>
      </c>
      <c r="AU170" s="11" t="s">
        <v>51</v>
      </c>
      <c r="AY170" s="11" t="s">
        <v>125</v>
      </c>
      <c r="BE170" s="51">
        <f t="shared" si="29"/>
        <v>0</v>
      </c>
      <c r="BF170" s="51">
        <f t="shared" si="30"/>
        <v>0</v>
      </c>
      <c r="BG170" s="51">
        <f t="shared" si="31"/>
        <v>0</v>
      </c>
      <c r="BH170" s="51">
        <f t="shared" si="32"/>
        <v>0</v>
      </c>
      <c r="BI170" s="51">
        <f t="shared" si="33"/>
        <v>0</v>
      </c>
      <c r="BJ170" s="11" t="s">
        <v>41</v>
      </c>
      <c r="BK170" s="51">
        <f t="shared" si="34"/>
        <v>0</v>
      </c>
      <c r="BL170" s="11" t="s">
        <v>131</v>
      </c>
      <c r="BM170" s="11" t="s">
        <v>268</v>
      </c>
    </row>
    <row r="171" spans="2:65" s="1" customFormat="1" ht="38.25" customHeight="1">
      <c r="B171" s="72"/>
      <c r="C171" s="101" t="s">
        <v>269</v>
      </c>
      <c r="D171" s="101" t="s">
        <v>127</v>
      </c>
      <c r="E171" s="102" t="s">
        <v>270</v>
      </c>
      <c r="F171" s="117" t="s">
        <v>271</v>
      </c>
      <c r="G171" s="117"/>
      <c r="H171" s="117"/>
      <c r="I171" s="117"/>
      <c r="J171" s="103" t="s">
        <v>157</v>
      </c>
      <c r="K171" s="104">
        <v>9.84</v>
      </c>
      <c r="L171" s="118">
        <v>0</v>
      </c>
      <c r="M171" s="118"/>
      <c r="N171" s="116">
        <f t="shared" si="25"/>
        <v>0</v>
      </c>
      <c r="O171" s="116"/>
      <c r="P171" s="116"/>
      <c r="Q171" s="116"/>
      <c r="R171" s="75"/>
      <c r="T171" s="105" t="s">
        <v>1</v>
      </c>
      <c r="U171" s="27" t="s">
        <v>22</v>
      </c>
      <c r="V171" s="23"/>
      <c r="W171" s="106">
        <f t="shared" si="26"/>
        <v>0</v>
      </c>
      <c r="X171" s="106">
        <v>0</v>
      </c>
      <c r="Y171" s="106">
        <f t="shared" si="27"/>
        <v>0</v>
      </c>
      <c r="Z171" s="106">
        <v>7.5999999999999998E-2</v>
      </c>
      <c r="AA171" s="107">
        <f t="shared" si="28"/>
        <v>0.74783999999999995</v>
      </c>
      <c r="AR171" s="11" t="s">
        <v>131</v>
      </c>
      <c r="AT171" s="11" t="s">
        <v>127</v>
      </c>
      <c r="AU171" s="11" t="s">
        <v>51</v>
      </c>
      <c r="AY171" s="11" t="s">
        <v>125</v>
      </c>
      <c r="BE171" s="51">
        <f t="shared" si="29"/>
        <v>0</v>
      </c>
      <c r="BF171" s="51">
        <f t="shared" si="30"/>
        <v>0</v>
      </c>
      <c r="BG171" s="51">
        <f t="shared" si="31"/>
        <v>0</v>
      </c>
      <c r="BH171" s="51">
        <f t="shared" si="32"/>
        <v>0</v>
      </c>
      <c r="BI171" s="51">
        <f t="shared" si="33"/>
        <v>0</v>
      </c>
      <c r="BJ171" s="11" t="s">
        <v>41</v>
      </c>
      <c r="BK171" s="51">
        <f t="shared" si="34"/>
        <v>0</v>
      </c>
      <c r="BL171" s="11" t="s">
        <v>131</v>
      </c>
      <c r="BM171" s="11" t="s">
        <v>272</v>
      </c>
    </row>
    <row r="172" spans="2:65" s="1" customFormat="1" ht="38.25" customHeight="1">
      <c r="B172" s="72"/>
      <c r="C172" s="101" t="s">
        <v>41</v>
      </c>
      <c r="D172" s="101" t="s">
        <v>127</v>
      </c>
      <c r="E172" s="102" t="s">
        <v>273</v>
      </c>
      <c r="F172" s="117" t="s">
        <v>274</v>
      </c>
      <c r="G172" s="117"/>
      <c r="H172" s="117"/>
      <c r="I172" s="117"/>
      <c r="J172" s="103" t="s">
        <v>208</v>
      </c>
      <c r="K172" s="104">
        <v>1.5129999999999999</v>
      </c>
      <c r="L172" s="118">
        <v>0</v>
      </c>
      <c r="M172" s="118"/>
      <c r="N172" s="116">
        <f t="shared" si="25"/>
        <v>0</v>
      </c>
      <c r="O172" s="116"/>
      <c r="P172" s="116"/>
      <c r="Q172" s="116"/>
      <c r="R172" s="75"/>
      <c r="T172" s="105" t="s">
        <v>1</v>
      </c>
      <c r="U172" s="27" t="s">
        <v>22</v>
      </c>
      <c r="V172" s="23"/>
      <c r="W172" s="106">
        <f t="shared" si="26"/>
        <v>0</v>
      </c>
      <c r="X172" s="106">
        <v>0</v>
      </c>
      <c r="Y172" s="106">
        <f t="shared" si="27"/>
        <v>0</v>
      </c>
      <c r="Z172" s="106">
        <v>1.95</v>
      </c>
      <c r="AA172" s="107">
        <f t="shared" si="28"/>
        <v>2.9503499999999998</v>
      </c>
      <c r="AR172" s="11" t="s">
        <v>131</v>
      </c>
      <c r="AT172" s="11" t="s">
        <v>127</v>
      </c>
      <c r="AU172" s="11" t="s">
        <v>51</v>
      </c>
      <c r="AY172" s="11" t="s">
        <v>125</v>
      </c>
      <c r="BE172" s="51">
        <f t="shared" si="29"/>
        <v>0</v>
      </c>
      <c r="BF172" s="51">
        <f t="shared" si="30"/>
        <v>0</v>
      </c>
      <c r="BG172" s="51">
        <f t="shared" si="31"/>
        <v>0</v>
      </c>
      <c r="BH172" s="51">
        <f t="shared" si="32"/>
        <v>0</v>
      </c>
      <c r="BI172" s="51">
        <f t="shared" si="33"/>
        <v>0</v>
      </c>
      <c r="BJ172" s="11" t="s">
        <v>41</v>
      </c>
      <c r="BK172" s="51">
        <f t="shared" si="34"/>
        <v>0</v>
      </c>
      <c r="BL172" s="11" t="s">
        <v>131</v>
      </c>
      <c r="BM172" s="11" t="s">
        <v>275</v>
      </c>
    </row>
    <row r="173" spans="2:65" s="1" customFormat="1" ht="38.25" customHeight="1">
      <c r="B173" s="72"/>
      <c r="C173" s="101" t="s">
        <v>51</v>
      </c>
      <c r="D173" s="101" t="s">
        <v>127</v>
      </c>
      <c r="E173" s="102" t="s">
        <v>276</v>
      </c>
      <c r="F173" s="117" t="s">
        <v>277</v>
      </c>
      <c r="G173" s="117"/>
      <c r="H173" s="117"/>
      <c r="I173" s="117"/>
      <c r="J173" s="103" t="s">
        <v>208</v>
      </c>
      <c r="K173" s="104">
        <v>2.891</v>
      </c>
      <c r="L173" s="118">
        <v>0</v>
      </c>
      <c r="M173" s="118"/>
      <c r="N173" s="116">
        <f t="shared" si="25"/>
        <v>0</v>
      </c>
      <c r="O173" s="116"/>
      <c r="P173" s="116"/>
      <c r="Q173" s="116"/>
      <c r="R173" s="75"/>
      <c r="T173" s="105" t="s">
        <v>1</v>
      </c>
      <c r="U173" s="27" t="s">
        <v>22</v>
      </c>
      <c r="V173" s="23"/>
      <c r="W173" s="106">
        <f t="shared" si="26"/>
        <v>0</v>
      </c>
      <c r="X173" s="106">
        <v>0</v>
      </c>
      <c r="Y173" s="106">
        <f t="shared" si="27"/>
        <v>0</v>
      </c>
      <c r="Z173" s="106">
        <v>1.95</v>
      </c>
      <c r="AA173" s="107">
        <f t="shared" si="28"/>
        <v>5.6374500000000003</v>
      </c>
      <c r="AR173" s="11" t="s">
        <v>131</v>
      </c>
      <c r="AT173" s="11" t="s">
        <v>127</v>
      </c>
      <c r="AU173" s="11" t="s">
        <v>51</v>
      </c>
      <c r="AY173" s="11" t="s">
        <v>125</v>
      </c>
      <c r="BE173" s="51">
        <f t="shared" si="29"/>
        <v>0</v>
      </c>
      <c r="BF173" s="51">
        <f t="shared" si="30"/>
        <v>0</v>
      </c>
      <c r="BG173" s="51">
        <f t="shared" si="31"/>
        <v>0</v>
      </c>
      <c r="BH173" s="51">
        <f t="shared" si="32"/>
        <v>0</v>
      </c>
      <c r="BI173" s="51">
        <f t="shared" si="33"/>
        <v>0</v>
      </c>
      <c r="BJ173" s="11" t="s">
        <v>41</v>
      </c>
      <c r="BK173" s="51">
        <f t="shared" si="34"/>
        <v>0</v>
      </c>
      <c r="BL173" s="11" t="s">
        <v>131</v>
      </c>
      <c r="BM173" s="11" t="s">
        <v>278</v>
      </c>
    </row>
    <row r="174" spans="2:65" s="1" customFormat="1" ht="38.25" customHeight="1">
      <c r="B174" s="72"/>
      <c r="C174" s="101" t="s">
        <v>279</v>
      </c>
      <c r="D174" s="101" t="s">
        <v>127</v>
      </c>
      <c r="E174" s="102" t="s">
        <v>280</v>
      </c>
      <c r="F174" s="117" t="s">
        <v>281</v>
      </c>
      <c r="G174" s="117"/>
      <c r="H174" s="117"/>
      <c r="I174" s="117"/>
      <c r="J174" s="103" t="s">
        <v>174</v>
      </c>
      <c r="K174" s="104">
        <v>5.9</v>
      </c>
      <c r="L174" s="118">
        <v>0</v>
      </c>
      <c r="M174" s="118"/>
      <c r="N174" s="116">
        <f t="shared" si="25"/>
        <v>0</v>
      </c>
      <c r="O174" s="116"/>
      <c r="P174" s="116"/>
      <c r="Q174" s="116"/>
      <c r="R174" s="75"/>
      <c r="T174" s="105" t="s">
        <v>1</v>
      </c>
      <c r="U174" s="27" t="s">
        <v>22</v>
      </c>
      <c r="V174" s="23"/>
      <c r="W174" s="106">
        <f t="shared" si="26"/>
        <v>0</v>
      </c>
      <c r="X174" s="106">
        <v>0</v>
      </c>
      <c r="Y174" s="106">
        <f t="shared" si="27"/>
        <v>0</v>
      </c>
      <c r="Z174" s="106">
        <v>7.0000000000000001E-3</v>
      </c>
      <c r="AA174" s="107">
        <f t="shared" si="28"/>
        <v>4.1300000000000003E-2</v>
      </c>
      <c r="AR174" s="11" t="s">
        <v>131</v>
      </c>
      <c r="AT174" s="11" t="s">
        <v>127</v>
      </c>
      <c r="AU174" s="11" t="s">
        <v>51</v>
      </c>
      <c r="AY174" s="11" t="s">
        <v>125</v>
      </c>
      <c r="BE174" s="51">
        <f t="shared" si="29"/>
        <v>0</v>
      </c>
      <c r="BF174" s="51">
        <f t="shared" si="30"/>
        <v>0</v>
      </c>
      <c r="BG174" s="51">
        <f t="shared" si="31"/>
        <v>0</v>
      </c>
      <c r="BH174" s="51">
        <f t="shared" si="32"/>
        <v>0</v>
      </c>
      <c r="BI174" s="51">
        <f t="shared" si="33"/>
        <v>0</v>
      </c>
      <c r="BJ174" s="11" t="s">
        <v>41</v>
      </c>
      <c r="BK174" s="51">
        <f t="shared" si="34"/>
        <v>0</v>
      </c>
      <c r="BL174" s="11" t="s">
        <v>131</v>
      </c>
      <c r="BM174" s="11" t="s">
        <v>282</v>
      </c>
    </row>
    <row r="175" spans="2:65" s="1" customFormat="1" ht="38.25" customHeight="1">
      <c r="B175" s="72"/>
      <c r="C175" s="101" t="s">
        <v>131</v>
      </c>
      <c r="D175" s="101" t="s">
        <v>127</v>
      </c>
      <c r="E175" s="102" t="s">
        <v>283</v>
      </c>
      <c r="F175" s="117" t="s">
        <v>284</v>
      </c>
      <c r="G175" s="117"/>
      <c r="H175" s="117"/>
      <c r="I175" s="117"/>
      <c r="J175" s="103" t="s">
        <v>174</v>
      </c>
      <c r="K175" s="104">
        <v>13.6</v>
      </c>
      <c r="L175" s="118">
        <v>0</v>
      </c>
      <c r="M175" s="118"/>
      <c r="N175" s="116">
        <f t="shared" si="25"/>
        <v>0</v>
      </c>
      <c r="O175" s="116"/>
      <c r="P175" s="116"/>
      <c r="Q175" s="116"/>
      <c r="R175" s="75"/>
      <c r="T175" s="105" t="s">
        <v>1</v>
      </c>
      <c r="U175" s="27" t="s">
        <v>22</v>
      </c>
      <c r="V175" s="23"/>
      <c r="W175" s="106">
        <f t="shared" si="26"/>
        <v>0</v>
      </c>
      <c r="X175" s="106">
        <v>0</v>
      </c>
      <c r="Y175" s="106">
        <f t="shared" si="27"/>
        <v>0</v>
      </c>
      <c r="Z175" s="106">
        <v>4.2000000000000003E-2</v>
      </c>
      <c r="AA175" s="107">
        <f t="shared" si="28"/>
        <v>0.57120000000000004</v>
      </c>
      <c r="AR175" s="11" t="s">
        <v>131</v>
      </c>
      <c r="AT175" s="11" t="s">
        <v>127</v>
      </c>
      <c r="AU175" s="11" t="s">
        <v>51</v>
      </c>
      <c r="AY175" s="11" t="s">
        <v>125</v>
      </c>
      <c r="BE175" s="51">
        <f t="shared" si="29"/>
        <v>0</v>
      </c>
      <c r="BF175" s="51">
        <f t="shared" si="30"/>
        <v>0</v>
      </c>
      <c r="BG175" s="51">
        <f t="shared" si="31"/>
        <v>0</v>
      </c>
      <c r="BH175" s="51">
        <f t="shared" si="32"/>
        <v>0</v>
      </c>
      <c r="BI175" s="51">
        <f t="shared" si="33"/>
        <v>0</v>
      </c>
      <c r="BJ175" s="11" t="s">
        <v>41</v>
      </c>
      <c r="BK175" s="51">
        <f t="shared" si="34"/>
        <v>0</v>
      </c>
      <c r="BL175" s="11" t="s">
        <v>131</v>
      </c>
      <c r="BM175" s="11" t="s">
        <v>285</v>
      </c>
    </row>
    <row r="176" spans="2:65" s="1" customFormat="1" ht="38.25" customHeight="1">
      <c r="B176" s="72"/>
      <c r="C176" s="101" t="s">
        <v>286</v>
      </c>
      <c r="D176" s="101" t="s">
        <v>127</v>
      </c>
      <c r="E176" s="102" t="s">
        <v>287</v>
      </c>
      <c r="F176" s="117" t="s">
        <v>288</v>
      </c>
      <c r="G176" s="117"/>
      <c r="H176" s="117"/>
      <c r="I176" s="117"/>
      <c r="J176" s="103" t="s">
        <v>174</v>
      </c>
      <c r="K176" s="104">
        <v>2.6</v>
      </c>
      <c r="L176" s="118">
        <v>0</v>
      </c>
      <c r="M176" s="118"/>
      <c r="N176" s="116">
        <f t="shared" si="25"/>
        <v>0</v>
      </c>
      <c r="O176" s="116"/>
      <c r="P176" s="116"/>
      <c r="Q176" s="116"/>
      <c r="R176" s="75"/>
      <c r="T176" s="105" t="s">
        <v>1</v>
      </c>
      <c r="U176" s="27" t="s">
        <v>22</v>
      </c>
      <c r="V176" s="23"/>
      <c r="W176" s="106">
        <f t="shared" si="26"/>
        <v>0</v>
      </c>
      <c r="X176" s="106">
        <v>0</v>
      </c>
      <c r="Y176" s="106">
        <f t="shared" si="27"/>
        <v>0</v>
      </c>
      <c r="Z176" s="106">
        <v>6.5000000000000002E-2</v>
      </c>
      <c r="AA176" s="107">
        <f t="shared" si="28"/>
        <v>0.16900000000000001</v>
      </c>
      <c r="AR176" s="11" t="s">
        <v>131</v>
      </c>
      <c r="AT176" s="11" t="s">
        <v>127</v>
      </c>
      <c r="AU176" s="11" t="s">
        <v>51</v>
      </c>
      <c r="AY176" s="11" t="s">
        <v>125</v>
      </c>
      <c r="BE176" s="51">
        <f t="shared" si="29"/>
        <v>0</v>
      </c>
      <c r="BF176" s="51">
        <f t="shared" si="30"/>
        <v>0</v>
      </c>
      <c r="BG176" s="51">
        <f t="shared" si="31"/>
        <v>0</v>
      </c>
      <c r="BH176" s="51">
        <f t="shared" si="32"/>
        <v>0</v>
      </c>
      <c r="BI176" s="51">
        <f t="shared" si="33"/>
        <v>0</v>
      </c>
      <c r="BJ176" s="11" t="s">
        <v>41</v>
      </c>
      <c r="BK176" s="51">
        <f t="shared" si="34"/>
        <v>0</v>
      </c>
      <c r="BL176" s="11" t="s">
        <v>131</v>
      </c>
      <c r="BM176" s="11" t="s">
        <v>289</v>
      </c>
    </row>
    <row r="177" spans="2:65" s="1" customFormat="1" ht="51" customHeight="1">
      <c r="B177" s="72"/>
      <c r="C177" s="101" t="s">
        <v>290</v>
      </c>
      <c r="D177" s="101" t="s">
        <v>127</v>
      </c>
      <c r="E177" s="102" t="s">
        <v>291</v>
      </c>
      <c r="F177" s="117" t="s">
        <v>292</v>
      </c>
      <c r="G177" s="117"/>
      <c r="H177" s="117"/>
      <c r="I177" s="117"/>
      <c r="J177" s="103" t="s">
        <v>157</v>
      </c>
      <c r="K177" s="104">
        <v>27.2</v>
      </c>
      <c r="L177" s="118">
        <v>0</v>
      </c>
      <c r="M177" s="118"/>
      <c r="N177" s="116">
        <f t="shared" si="25"/>
        <v>0</v>
      </c>
      <c r="O177" s="116"/>
      <c r="P177" s="116"/>
      <c r="Q177" s="116"/>
      <c r="R177" s="75"/>
      <c r="T177" s="105" t="s">
        <v>1</v>
      </c>
      <c r="U177" s="27" t="s">
        <v>22</v>
      </c>
      <c r="V177" s="23"/>
      <c r="W177" s="106">
        <f t="shared" si="26"/>
        <v>0</v>
      </c>
      <c r="X177" s="106">
        <v>0</v>
      </c>
      <c r="Y177" s="106">
        <f t="shared" si="27"/>
        <v>0</v>
      </c>
      <c r="Z177" s="106">
        <v>6.8000000000000005E-2</v>
      </c>
      <c r="AA177" s="107">
        <f t="shared" si="28"/>
        <v>1.8496000000000001</v>
      </c>
      <c r="AR177" s="11" t="s">
        <v>131</v>
      </c>
      <c r="AT177" s="11" t="s">
        <v>127</v>
      </c>
      <c r="AU177" s="11" t="s">
        <v>51</v>
      </c>
      <c r="AY177" s="11" t="s">
        <v>125</v>
      </c>
      <c r="BE177" s="51">
        <f t="shared" si="29"/>
        <v>0</v>
      </c>
      <c r="BF177" s="51">
        <f t="shared" si="30"/>
        <v>0</v>
      </c>
      <c r="BG177" s="51">
        <f t="shared" si="31"/>
        <v>0</v>
      </c>
      <c r="BH177" s="51">
        <f t="shared" si="32"/>
        <v>0</v>
      </c>
      <c r="BI177" s="51">
        <f t="shared" si="33"/>
        <v>0</v>
      </c>
      <c r="BJ177" s="11" t="s">
        <v>41</v>
      </c>
      <c r="BK177" s="51">
        <f t="shared" si="34"/>
        <v>0</v>
      </c>
      <c r="BL177" s="11" t="s">
        <v>131</v>
      </c>
      <c r="BM177" s="11" t="s">
        <v>293</v>
      </c>
    </row>
    <row r="178" spans="2:65" s="1" customFormat="1" ht="51" customHeight="1">
      <c r="B178" s="72"/>
      <c r="C178" s="101" t="s">
        <v>294</v>
      </c>
      <c r="D178" s="101" t="s">
        <v>127</v>
      </c>
      <c r="E178" s="102" t="s">
        <v>295</v>
      </c>
      <c r="F178" s="117" t="s">
        <v>296</v>
      </c>
      <c r="G178" s="117"/>
      <c r="H178" s="117"/>
      <c r="I178" s="117"/>
      <c r="J178" s="103" t="s">
        <v>157</v>
      </c>
      <c r="K178" s="104">
        <v>39.72</v>
      </c>
      <c r="L178" s="118">
        <v>0</v>
      </c>
      <c r="M178" s="118"/>
      <c r="N178" s="116">
        <f t="shared" si="25"/>
        <v>0</v>
      </c>
      <c r="O178" s="116"/>
      <c r="P178" s="116"/>
      <c r="Q178" s="116"/>
      <c r="R178" s="75"/>
      <c r="T178" s="105" t="s">
        <v>1</v>
      </c>
      <c r="U178" s="27" t="s">
        <v>22</v>
      </c>
      <c r="V178" s="23"/>
      <c r="W178" s="106">
        <f t="shared" si="26"/>
        <v>0</v>
      </c>
      <c r="X178" s="106">
        <v>0</v>
      </c>
      <c r="Y178" s="106">
        <f t="shared" si="27"/>
        <v>0</v>
      </c>
      <c r="Z178" s="106">
        <v>6.8000000000000005E-2</v>
      </c>
      <c r="AA178" s="107">
        <f t="shared" si="28"/>
        <v>2.7009600000000002</v>
      </c>
      <c r="AR178" s="11" t="s">
        <v>131</v>
      </c>
      <c r="AT178" s="11" t="s">
        <v>127</v>
      </c>
      <c r="AU178" s="11" t="s">
        <v>51</v>
      </c>
      <c r="AY178" s="11" t="s">
        <v>125</v>
      </c>
      <c r="BE178" s="51">
        <f t="shared" si="29"/>
        <v>0</v>
      </c>
      <c r="BF178" s="51">
        <f t="shared" si="30"/>
        <v>0</v>
      </c>
      <c r="BG178" s="51">
        <f t="shared" si="31"/>
        <v>0</v>
      </c>
      <c r="BH178" s="51">
        <f t="shared" si="32"/>
        <v>0</v>
      </c>
      <c r="BI178" s="51">
        <f t="shared" si="33"/>
        <v>0</v>
      </c>
      <c r="BJ178" s="11" t="s">
        <v>41</v>
      </c>
      <c r="BK178" s="51">
        <f t="shared" si="34"/>
        <v>0</v>
      </c>
      <c r="BL178" s="11" t="s">
        <v>131</v>
      </c>
      <c r="BM178" s="11" t="s">
        <v>297</v>
      </c>
    </row>
    <row r="179" spans="2:65" s="1" customFormat="1" ht="16.5" customHeight="1">
      <c r="B179" s="72"/>
      <c r="C179" s="101" t="s">
        <v>298</v>
      </c>
      <c r="D179" s="101" t="s">
        <v>127</v>
      </c>
      <c r="E179" s="102" t="s">
        <v>299</v>
      </c>
      <c r="F179" s="117" t="s">
        <v>300</v>
      </c>
      <c r="G179" s="117"/>
      <c r="H179" s="117"/>
      <c r="I179" s="117"/>
      <c r="J179" s="103" t="s">
        <v>174</v>
      </c>
      <c r="K179" s="104">
        <v>11</v>
      </c>
      <c r="L179" s="118">
        <v>0</v>
      </c>
      <c r="M179" s="118"/>
      <c r="N179" s="116">
        <f t="shared" si="25"/>
        <v>0</v>
      </c>
      <c r="O179" s="116"/>
      <c r="P179" s="116"/>
      <c r="Q179" s="116"/>
      <c r="R179" s="75"/>
      <c r="T179" s="105" t="s">
        <v>1</v>
      </c>
      <c r="U179" s="27" t="s">
        <v>22</v>
      </c>
      <c r="V179" s="23"/>
      <c r="W179" s="106">
        <f t="shared" si="26"/>
        <v>0</v>
      </c>
      <c r="X179" s="106">
        <v>8.7150000000000005E-2</v>
      </c>
      <c r="Y179" s="106">
        <f t="shared" si="27"/>
        <v>0.95865</v>
      </c>
      <c r="Z179" s="106">
        <v>0</v>
      </c>
      <c r="AA179" s="107">
        <f t="shared" si="28"/>
        <v>0</v>
      </c>
      <c r="AR179" s="11" t="s">
        <v>131</v>
      </c>
      <c r="AT179" s="11" t="s">
        <v>127</v>
      </c>
      <c r="AU179" s="11" t="s">
        <v>51</v>
      </c>
      <c r="AY179" s="11" t="s">
        <v>125</v>
      </c>
      <c r="BE179" s="51">
        <f t="shared" si="29"/>
        <v>0</v>
      </c>
      <c r="BF179" s="51">
        <f t="shared" si="30"/>
        <v>0</v>
      </c>
      <c r="BG179" s="51">
        <f t="shared" si="31"/>
        <v>0</v>
      </c>
      <c r="BH179" s="51">
        <f t="shared" si="32"/>
        <v>0</v>
      </c>
      <c r="BI179" s="51">
        <f t="shared" si="33"/>
        <v>0</v>
      </c>
      <c r="BJ179" s="11" t="s">
        <v>41</v>
      </c>
      <c r="BK179" s="51">
        <f t="shared" si="34"/>
        <v>0</v>
      </c>
      <c r="BL179" s="11" t="s">
        <v>131</v>
      </c>
      <c r="BM179" s="11" t="s">
        <v>301</v>
      </c>
    </row>
    <row r="180" spans="2:65" s="1" customFormat="1" ht="38.25" customHeight="1">
      <c r="B180" s="72"/>
      <c r="C180" s="101" t="s">
        <v>302</v>
      </c>
      <c r="D180" s="101" t="s">
        <v>127</v>
      </c>
      <c r="E180" s="102" t="s">
        <v>303</v>
      </c>
      <c r="F180" s="117" t="s">
        <v>304</v>
      </c>
      <c r="G180" s="117"/>
      <c r="H180" s="117"/>
      <c r="I180" s="117"/>
      <c r="J180" s="103" t="s">
        <v>305</v>
      </c>
      <c r="K180" s="104">
        <v>1</v>
      </c>
      <c r="L180" s="118">
        <v>0</v>
      </c>
      <c r="M180" s="118"/>
      <c r="N180" s="116">
        <f t="shared" si="25"/>
        <v>0</v>
      </c>
      <c r="O180" s="116"/>
      <c r="P180" s="116"/>
      <c r="Q180" s="116"/>
      <c r="R180" s="75"/>
      <c r="T180" s="105" t="s">
        <v>1</v>
      </c>
      <c r="U180" s="27" t="s">
        <v>22</v>
      </c>
      <c r="V180" s="23"/>
      <c r="W180" s="106">
        <f t="shared" si="26"/>
        <v>0</v>
      </c>
      <c r="X180" s="106">
        <v>0</v>
      </c>
      <c r="Y180" s="106">
        <f t="shared" si="27"/>
        <v>0</v>
      </c>
      <c r="Z180" s="106">
        <v>0</v>
      </c>
      <c r="AA180" s="107">
        <f t="shared" si="28"/>
        <v>0</v>
      </c>
      <c r="AR180" s="11" t="s">
        <v>131</v>
      </c>
      <c r="AT180" s="11" t="s">
        <v>127</v>
      </c>
      <c r="AU180" s="11" t="s">
        <v>51</v>
      </c>
      <c r="AY180" s="11" t="s">
        <v>125</v>
      </c>
      <c r="BE180" s="51">
        <f t="shared" si="29"/>
        <v>0</v>
      </c>
      <c r="BF180" s="51">
        <f t="shared" si="30"/>
        <v>0</v>
      </c>
      <c r="BG180" s="51">
        <f t="shared" si="31"/>
        <v>0</v>
      </c>
      <c r="BH180" s="51">
        <f t="shared" si="32"/>
        <v>0</v>
      </c>
      <c r="BI180" s="51">
        <f t="shared" si="33"/>
        <v>0</v>
      </c>
      <c r="BJ180" s="11" t="s">
        <v>41</v>
      </c>
      <c r="BK180" s="51">
        <f t="shared" si="34"/>
        <v>0</v>
      </c>
      <c r="BL180" s="11" t="s">
        <v>131</v>
      </c>
      <c r="BM180" s="11" t="s">
        <v>306</v>
      </c>
    </row>
    <row r="181" spans="2:65" s="1" customFormat="1" ht="51" customHeight="1">
      <c r="B181" s="72"/>
      <c r="C181" s="101" t="s">
        <v>307</v>
      </c>
      <c r="D181" s="101" t="s">
        <v>127</v>
      </c>
      <c r="E181" s="102" t="s">
        <v>308</v>
      </c>
      <c r="F181" s="117" t="s">
        <v>309</v>
      </c>
      <c r="G181" s="117"/>
      <c r="H181" s="117"/>
      <c r="I181" s="117"/>
      <c r="J181" s="103" t="s">
        <v>305</v>
      </c>
      <c r="K181" s="104">
        <v>1</v>
      </c>
      <c r="L181" s="118">
        <v>0</v>
      </c>
      <c r="M181" s="118"/>
      <c r="N181" s="116">
        <f t="shared" si="25"/>
        <v>0</v>
      </c>
      <c r="O181" s="116"/>
      <c r="P181" s="116"/>
      <c r="Q181" s="116"/>
      <c r="R181" s="75"/>
      <c r="T181" s="105" t="s">
        <v>1</v>
      </c>
      <c r="U181" s="27" t="s">
        <v>22</v>
      </c>
      <c r="V181" s="23"/>
      <c r="W181" s="106">
        <f t="shared" si="26"/>
        <v>0</v>
      </c>
      <c r="X181" s="106">
        <v>0</v>
      </c>
      <c r="Y181" s="106">
        <f t="shared" si="27"/>
        <v>0</v>
      </c>
      <c r="Z181" s="106">
        <v>0</v>
      </c>
      <c r="AA181" s="107">
        <f t="shared" si="28"/>
        <v>0</v>
      </c>
      <c r="AR181" s="11" t="s">
        <v>131</v>
      </c>
      <c r="AT181" s="11" t="s">
        <v>127</v>
      </c>
      <c r="AU181" s="11" t="s">
        <v>51</v>
      </c>
      <c r="AY181" s="11" t="s">
        <v>125</v>
      </c>
      <c r="BE181" s="51">
        <f t="shared" si="29"/>
        <v>0</v>
      </c>
      <c r="BF181" s="51">
        <f t="shared" si="30"/>
        <v>0</v>
      </c>
      <c r="BG181" s="51">
        <f t="shared" si="31"/>
        <v>0</v>
      </c>
      <c r="BH181" s="51">
        <f t="shared" si="32"/>
        <v>0</v>
      </c>
      <c r="BI181" s="51">
        <f t="shared" si="33"/>
        <v>0</v>
      </c>
      <c r="BJ181" s="11" t="s">
        <v>41</v>
      </c>
      <c r="BK181" s="51">
        <f t="shared" si="34"/>
        <v>0</v>
      </c>
      <c r="BL181" s="11" t="s">
        <v>131</v>
      </c>
      <c r="BM181" s="11" t="s">
        <v>310</v>
      </c>
    </row>
    <row r="182" spans="2:65" s="1" customFormat="1" ht="51" customHeight="1">
      <c r="B182" s="72"/>
      <c r="C182" s="101" t="s">
        <v>311</v>
      </c>
      <c r="D182" s="101" t="s">
        <v>127</v>
      </c>
      <c r="E182" s="102" t="s">
        <v>308</v>
      </c>
      <c r="F182" s="117" t="s">
        <v>309</v>
      </c>
      <c r="G182" s="117"/>
      <c r="H182" s="117"/>
      <c r="I182" s="117"/>
      <c r="J182" s="103" t="s">
        <v>305</v>
      </c>
      <c r="K182" s="104">
        <v>1</v>
      </c>
      <c r="L182" s="118">
        <v>0</v>
      </c>
      <c r="M182" s="118"/>
      <c r="N182" s="116">
        <f t="shared" si="25"/>
        <v>0</v>
      </c>
      <c r="O182" s="116"/>
      <c r="P182" s="116"/>
      <c r="Q182" s="116"/>
      <c r="R182" s="75"/>
      <c r="T182" s="105" t="s">
        <v>1</v>
      </c>
      <c r="U182" s="27" t="s">
        <v>22</v>
      </c>
      <c r="V182" s="23"/>
      <c r="W182" s="106">
        <f t="shared" si="26"/>
        <v>0</v>
      </c>
      <c r="X182" s="106">
        <v>0</v>
      </c>
      <c r="Y182" s="106">
        <f t="shared" si="27"/>
        <v>0</v>
      </c>
      <c r="Z182" s="106">
        <v>0</v>
      </c>
      <c r="AA182" s="107">
        <f t="shared" si="28"/>
        <v>0</v>
      </c>
      <c r="AR182" s="11" t="s">
        <v>131</v>
      </c>
      <c r="AT182" s="11" t="s">
        <v>127</v>
      </c>
      <c r="AU182" s="11" t="s">
        <v>51</v>
      </c>
      <c r="AY182" s="11" t="s">
        <v>125</v>
      </c>
      <c r="BE182" s="51">
        <f t="shared" si="29"/>
        <v>0</v>
      </c>
      <c r="BF182" s="51">
        <f t="shared" si="30"/>
        <v>0</v>
      </c>
      <c r="BG182" s="51">
        <f t="shared" si="31"/>
        <v>0</v>
      </c>
      <c r="BH182" s="51">
        <f t="shared" si="32"/>
        <v>0</v>
      </c>
      <c r="BI182" s="51">
        <f t="shared" si="33"/>
        <v>0</v>
      </c>
      <c r="BJ182" s="11" t="s">
        <v>41</v>
      </c>
      <c r="BK182" s="51">
        <f t="shared" si="34"/>
        <v>0</v>
      </c>
      <c r="BL182" s="11" t="s">
        <v>131</v>
      </c>
      <c r="BM182" s="11" t="s">
        <v>312</v>
      </c>
    </row>
    <row r="183" spans="2:65" s="1" customFormat="1" ht="38.25" customHeight="1">
      <c r="B183" s="72"/>
      <c r="C183" s="101" t="s">
        <v>313</v>
      </c>
      <c r="D183" s="101" t="s">
        <v>127</v>
      </c>
      <c r="E183" s="102" t="s">
        <v>314</v>
      </c>
      <c r="F183" s="117" t="s">
        <v>315</v>
      </c>
      <c r="G183" s="117"/>
      <c r="H183" s="117"/>
      <c r="I183" s="117"/>
      <c r="J183" s="103" t="s">
        <v>305</v>
      </c>
      <c r="K183" s="104">
        <v>1</v>
      </c>
      <c r="L183" s="118">
        <v>0</v>
      </c>
      <c r="M183" s="118"/>
      <c r="N183" s="116">
        <f t="shared" si="25"/>
        <v>0</v>
      </c>
      <c r="O183" s="116"/>
      <c r="P183" s="116"/>
      <c r="Q183" s="116"/>
      <c r="R183" s="75"/>
      <c r="T183" s="105" t="s">
        <v>1</v>
      </c>
      <c r="U183" s="27" t="s">
        <v>22</v>
      </c>
      <c r="V183" s="23"/>
      <c r="W183" s="106">
        <f t="shared" si="26"/>
        <v>0</v>
      </c>
      <c r="X183" s="106">
        <v>0</v>
      </c>
      <c r="Y183" s="106">
        <f t="shared" si="27"/>
        <v>0</v>
      </c>
      <c r="Z183" s="106">
        <v>0</v>
      </c>
      <c r="AA183" s="107">
        <f t="shared" si="28"/>
        <v>0</v>
      </c>
      <c r="AR183" s="11" t="s">
        <v>131</v>
      </c>
      <c r="AT183" s="11" t="s">
        <v>127</v>
      </c>
      <c r="AU183" s="11" t="s">
        <v>51</v>
      </c>
      <c r="AY183" s="11" t="s">
        <v>125</v>
      </c>
      <c r="BE183" s="51">
        <f t="shared" si="29"/>
        <v>0</v>
      </c>
      <c r="BF183" s="51">
        <f t="shared" si="30"/>
        <v>0</v>
      </c>
      <c r="BG183" s="51">
        <f t="shared" si="31"/>
        <v>0</v>
      </c>
      <c r="BH183" s="51">
        <f t="shared" si="32"/>
        <v>0</v>
      </c>
      <c r="BI183" s="51">
        <f t="shared" si="33"/>
        <v>0</v>
      </c>
      <c r="BJ183" s="11" t="s">
        <v>41</v>
      </c>
      <c r="BK183" s="51">
        <f t="shared" si="34"/>
        <v>0</v>
      </c>
      <c r="BL183" s="11" t="s">
        <v>131</v>
      </c>
      <c r="BM183" s="11" t="s">
        <v>316</v>
      </c>
    </row>
    <row r="184" spans="2:65" s="1" customFormat="1" ht="38.25" customHeight="1">
      <c r="B184" s="72"/>
      <c r="C184" s="101" t="s">
        <v>317</v>
      </c>
      <c r="D184" s="101" t="s">
        <v>127</v>
      </c>
      <c r="E184" s="102" t="s">
        <v>318</v>
      </c>
      <c r="F184" s="117" t="s">
        <v>319</v>
      </c>
      <c r="G184" s="117"/>
      <c r="H184" s="117"/>
      <c r="I184" s="117"/>
      <c r="J184" s="103" t="s">
        <v>305</v>
      </c>
      <c r="K184" s="104">
        <v>1</v>
      </c>
      <c r="L184" s="118">
        <v>0</v>
      </c>
      <c r="M184" s="118"/>
      <c r="N184" s="116">
        <f t="shared" si="25"/>
        <v>0</v>
      </c>
      <c r="O184" s="116"/>
      <c r="P184" s="116"/>
      <c r="Q184" s="116"/>
      <c r="R184" s="75"/>
      <c r="T184" s="105" t="s">
        <v>1</v>
      </c>
      <c r="U184" s="27" t="s">
        <v>22</v>
      </c>
      <c r="V184" s="23"/>
      <c r="W184" s="106">
        <f t="shared" si="26"/>
        <v>0</v>
      </c>
      <c r="X184" s="106">
        <v>0</v>
      </c>
      <c r="Y184" s="106">
        <f t="shared" si="27"/>
        <v>0</v>
      </c>
      <c r="Z184" s="106">
        <v>0</v>
      </c>
      <c r="AA184" s="107">
        <f t="shared" si="28"/>
        <v>0</v>
      </c>
      <c r="AR184" s="11" t="s">
        <v>131</v>
      </c>
      <c r="AT184" s="11" t="s">
        <v>127</v>
      </c>
      <c r="AU184" s="11" t="s">
        <v>51</v>
      </c>
      <c r="AY184" s="11" t="s">
        <v>125</v>
      </c>
      <c r="BE184" s="51">
        <f t="shared" si="29"/>
        <v>0</v>
      </c>
      <c r="BF184" s="51">
        <f t="shared" si="30"/>
        <v>0</v>
      </c>
      <c r="BG184" s="51">
        <f t="shared" si="31"/>
        <v>0</v>
      </c>
      <c r="BH184" s="51">
        <f t="shared" si="32"/>
        <v>0</v>
      </c>
      <c r="BI184" s="51">
        <f t="shared" si="33"/>
        <v>0</v>
      </c>
      <c r="BJ184" s="11" t="s">
        <v>41</v>
      </c>
      <c r="BK184" s="51">
        <f t="shared" si="34"/>
        <v>0</v>
      </c>
      <c r="BL184" s="11" t="s">
        <v>131</v>
      </c>
      <c r="BM184" s="11" t="s">
        <v>320</v>
      </c>
    </row>
    <row r="185" spans="2:65" s="5" customFormat="1" ht="29.85" customHeight="1">
      <c r="B185" s="90"/>
      <c r="C185" s="91"/>
      <c r="D185" s="100" t="s">
        <v>89</v>
      </c>
      <c r="E185" s="100"/>
      <c r="F185" s="100"/>
      <c r="G185" s="100"/>
      <c r="H185" s="100"/>
      <c r="I185" s="100"/>
      <c r="J185" s="100"/>
      <c r="K185" s="100"/>
      <c r="L185" s="100"/>
      <c r="M185" s="100"/>
      <c r="N185" s="114">
        <f>BK185</f>
        <v>0</v>
      </c>
      <c r="O185" s="115"/>
      <c r="P185" s="115"/>
      <c r="Q185" s="115"/>
      <c r="R185" s="93"/>
      <c r="T185" s="94"/>
      <c r="U185" s="91"/>
      <c r="V185" s="91"/>
      <c r="W185" s="95">
        <f>SUM(W186:W188)</f>
        <v>0</v>
      </c>
      <c r="X185" s="91"/>
      <c r="Y185" s="95">
        <f>SUM(Y186:Y188)</f>
        <v>0</v>
      </c>
      <c r="Z185" s="91"/>
      <c r="AA185" s="96">
        <f>SUM(AA186:AA188)</f>
        <v>0</v>
      </c>
      <c r="AR185" s="97" t="s">
        <v>41</v>
      </c>
      <c r="AT185" s="98" t="s">
        <v>38</v>
      </c>
      <c r="AU185" s="98" t="s">
        <v>41</v>
      </c>
      <c r="AY185" s="97" t="s">
        <v>125</v>
      </c>
      <c r="BK185" s="99">
        <f>SUM(BK186:BK188)</f>
        <v>0</v>
      </c>
    </row>
    <row r="186" spans="2:65" s="1" customFormat="1" ht="38.25" customHeight="1">
      <c r="B186" s="72"/>
      <c r="C186" s="101" t="s">
        <v>321</v>
      </c>
      <c r="D186" s="101" t="s">
        <v>127</v>
      </c>
      <c r="E186" s="102" t="s">
        <v>322</v>
      </c>
      <c r="F186" s="117" t="s">
        <v>323</v>
      </c>
      <c r="G186" s="117"/>
      <c r="H186" s="117"/>
      <c r="I186" s="117"/>
      <c r="J186" s="103" t="s">
        <v>130</v>
      </c>
      <c r="K186" s="104">
        <v>25.661000000000001</v>
      </c>
      <c r="L186" s="118">
        <v>0</v>
      </c>
      <c r="M186" s="118"/>
      <c r="N186" s="116">
        <f>ROUND(L186*K186,2)</f>
        <v>0</v>
      </c>
      <c r="O186" s="116"/>
      <c r="P186" s="116"/>
      <c r="Q186" s="116"/>
      <c r="R186" s="75"/>
      <c r="T186" s="105" t="s">
        <v>1</v>
      </c>
      <c r="U186" s="27" t="s">
        <v>22</v>
      </c>
      <c r="V186" s="23"/>
      <c r="W186" s="106">
        <f>V186*K186</f>
        <v>0</v>
      </c>
      <c r="X186" s="106">
        <v>0</v>
      </c>
      <c r="Y186" s="106">
        <f>X186*K186</f>
        <v>0</v>
      </c>
      <c r="Z186" s="106">
        <v>0</v>
      </c>
      <c r="AA186" s="107">
        <f>Z186*K186</f>
        <v>0</v>
      </c>
      <c r="AR186" s="11" t="s">
        <v>131</v>
      </c>
      <c r="AT186" s="11" t="s">
        <v>127</v>
      </c>
      <c r="AU186" s="11" t="s">
        <v>51</v>
      </c>
      <c r="AY186" s="11" t="s">
        <v>125</v>
      </c>
      <c r="BE186" s="51">
        <f>IF(U186="základní",N186,0)</f>
        <v>0</v>
      </c>
      <c r="BF186" s="51">
        <f>IF(U186="snížená",N186,0)</f>
        <v>0</v>
      </c>
      <c r="BG186" s="51">
        <f>IF(U186="zákl. přenesená",N186,0)</f>
        <v>0</v>
      </c>
      <c r="BH186" s="51">
        <f>IF(U186="sníž. přenesená",N186,0)</f>
        <v>0</v>
      </c>
      <c r="BI186" s="51">
        <f>IF(U186="nulová",N186,0)</f>
        <v>0</v>
      </c>
      <c r="BJ186" s="11" t="s">
        <v>41</v>
      </c>
      <c r="BK186" s="51">
        <f>ROUND(L186*K186,2)</f>
        <v>0</v>
      </c>
      <c r="BL186" s="11" t="s">
        <v>131</v>
      </c>
      <c r="BM186" s="11" t="s">
        <v>324</v>
      </c>
    </row>
    <row r="187" spans="2:65" s="1" customFormat="1" ht="38.25" customHeight="1">
      <c r="B187" s="72"/>
      <c r="C187" s="101" t="s">
        <v>325</v>
      </c>
      <c r="D187" s="101" t="s">
        <v>127</v>
      </c>
      <c r="E187" s="102" t="s">
        <v>326</v>
      </c>
      <c r="F187" s="117" t="s">
        <v>327</v>
      </c>
      <c r="G187" s="117"/>
      <c r="H187" s="117"/>
      <c r="I187" s="117"/>
      <c r="J187" s="103" t="s">
        <v>130</v>
      </c>
      <c r="K187" s="104">
        <v>359.25400000000002</v>
      </c>
      <c r="L187" s="118">
        <v>0</v>
      </c>
      <c r="M187" s="118"/>
      <c r="N187" s="116">
        <f>ROUND(L187*K187,2)</f>
        <v>0</v>
      </c>
      <c r="O187" s="116"/>
      <c r="P187" s="116"/>
      <c r="Q187" s="116"/>
      <c r="R187" s="75"/>
      <c r="T187" s="105" t="s">
        <v>1</v>
      </c>
      <c r="U187" s="27" t="s">
        <v>22</v>
      </c>
      <c r="V187" s="23"/>
      <c r="W187" s="106">
        <f>V187*K187</f>
        <v>0</v>
      </c>
      <c r="X187" s="106">
        <v>0</v>
      </c>
      <c r="Y187" s="106">
        <f>X187*K187</f>
        <v>0</v>
      </c>
      <c r="Z187" s="106">
        <v>0</v>
      </c>
      <c r="AA187" s="107">
        <f>Z187*K187</f>
        <v>0</v>
      </c>
      <c r="AR187" s="11" t="s">
        <v>131</v>
      </c>
      <c r="AT187" s="11" t="s">
        <v>127</v>
      </c>
      <c r="AU187" s="11" t="s">
        <v>51</v>
      </c>
      <c r="AY187" s="11" t="s">
        <v>125</v>
      </c>
      <c r="BE187" s="51">
        <f>IF(U187="základní",N187,0)</f>
        <v>0</v>
      </c>
      <c r="BF187" s="51">
        <f>IF(U187="snížená",N187,0)</f>
        <v>0</v>
      </c>
      <c r="BG187" s="51">
        <f>IF(U187="zákl. přenesená",N187,0)</f>
        <v>0</v>
      </c>
      <c r="BH187" s="51">
        <f>IF(U187="sníž. přenesená",N187,0)</f>
        <v>0</v>
      </c>
      <c r="BI187" s="51">
        <f>IF(U187="nulová",N187,0)</f>
        <v>0</v>
      </c>
      <c r="BJ187" s="11" t="s">
        <v>41</v>
      </c>
      <c r="BK187" s="51">
        <f>ROUND(L187*K187,2)</f>
        <v>0</v>
      </c>
      <c r="BL187" s="11" t="s">
        <v>131</v>
      </c>
      <c r="BM187" s="11" t="s">
        <v>328</v>
      </c>
    </row>
    <row r="188" spans="2:65" s="1" customFormat="1" ht="38.25" customHeight="1">
      <c r="B188" s="72"/>
      <c r="C188" s="101" t="s">
        <v>329</v>
      </c>
      <c r="D188" s="101" t="s">
        <v>127</v>
      </c>
      <c r="E188" s="102" t="s">
        <v>330</v>
      </c>
      <c r="F188" s="117" t="s">
        <v>331</v>
      </c>
      <c r="G188" s="117"/>
      <c r="H188" s="117"/>
      <c r="I188" s="117"/>
      <c r="J188" s="103" t="s">
        <v>130</v>
      </c>
      <c r="K188" s="104">
        <v>25.521000000000001</v>
      </c>
      <c r="L188" s="118">
        <v>0</v>
      </c>
      <c r="M188" s="118"/>
      <c r="N188" s="116">
        <f>ROUND(L188*K188,2)</f>
        <v>0</v>
      </c>
      <c r="O188" s="116"/>
      <c r="P188" s="116"/>
      <c r="Q188" s="116"/>
      <c r="R188" s="75"/>
      <c r="T188" s="105" t="s">
        <v>1</v>
      </c>
      <c r="U188" s="27" t="s">
        <v>22</v>
      </c>
      <c r="V188" s="23"/>
      <c r="W188" s="106">
        <f>V188*K188</f>
        <v>0</v>
      </c>
      <c r="X188" s="106">
        <v>0</v>
      </c>
      <c r="Y188" s="106">
        <f>X188*K188</f>
        <v>0</v>
      </c>
      <c r="Z188" s="106">
        <v>0</v>
      </c>
      <c r="AA188" s="107">
        <f>Z188*K188</f>
        <v>0</v>
      </c>
      <c r="AR188" s="11" t="s">
        <v>131</v>
      </c>
      <c r="AT188" s="11" t="s">
        <v>127</v>
      </c>
      <c r="AU188" s="11" t="s">
        <v>51</v>
      </c>
      <c r="AY188" s="11" t="s">
        <v>125</v>
      </c>
      <c r="BE188" s="51">
        <f>IF(U188="základní",N188,0)</f>
        <v>0</v>
      </c>
      <c r="BF188" s="51">
        <f>IF(U188="snížená",N188,0)</f>
        <v>0</v>
      </c>
      <c r="BG188" s="51">
        <f>IF(U188="zákl. přenesená",N188,0)</f>
        <v>0</v>
      </c>
      <c r="BH188" s="51">
        <f>IF(U188="sníž. přenesená",N188,0)</f>
        <v>0</v>
      </c>
      <c r="BI188" s="51">
        <f>IF(U188="nulová",N188,0)</f>
        <v>0</v>
      </c>
      <c r="BJ188" s="11" t="s">
        <v>41</v>
      </c>
      <c r="BK188" s="51">
        <f>ROUND(L188*K188,2)</f>
        <v>0</v>
      </c>
      <c r="BL188" s="11" t="s">
        <v>131</v>
      </c>
      <c r="BM188" s="11" t="s">
        <v>332</v>
      </c>
    </row>
    <row r="189" spans="2:65" s="5" customFormat="1" ht="29.85" customHeight="1">
      <c r="B189" s="90"/>
      <c r="C189" s="91"/>
      <c r="D189" s="100" t="s">
        <v>90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114">
        <f>BK189</f>
        <v>0</v>
      </c>
      <c r="O189" s="115"/>
      <c r="P189" s="115"/>
      <c r="Q189" s="115"/>
      <c r="R189" s="93"/>
      <c r="T189" s="94"/>
      <c r="U189" s="91"/>
      <c r="V189" s="91"/>
      <c r="W189" s="95">
        <f>W190</f>
        <v>0</v>
      </c>
      <c r="X189" s="91"/>
      <c r="Y189" s="95">
        <f>Y190</f>
        <v>0</v>
      </c>
      <c r="Z189" s="91"/>
      <c r="AA189" s="96">
        <f>AA190</f>
        <v>0</v>
      </c>
      <c r="AR189" s="97" t="s">
        <v>41</v>
      </c>
      <c r="AT189" s="98" t="s">
        <v>38</v>
      </c>
      <c r="AU189" s="98" t="s">
        <v>41</v>
      </c>
      <c r="AY189" s="97" t="s">
        <v>125</v>
      </c>
      <c r="BK189" s="99">
        <f>BK190</f>
        <v>0</v>
      </c>
    </row>
    <row r="190" spans="2:65" s="1" customFormat="1" ht="25.5" customHeight="1">
      <c r="B190" s="72"/>
      <c r="C190" s="101" t="s">
        <v>333</v>
      </c>
      <c r="D190" s="101" t="s">
        <v>127</v>
      </c>
      <c r="E190" s="102" t="s">
        <v>334</v>
      </c>
      <c r="F190" s="117" t="s">
        <v>335</v>
      </c>
      <c r="G190" s="117"/>
      <c r="H190" s="117"/>
      <c r="I190" s="117"/>
      <c r="J190" s="103" t="s">
        <v>130</v>
      </c>
      <c r="K190" s="104">
        <v>7.1230000000000002</v>
      </c>
      <c r="L190" s="118">
        <v>0</v>
      </c>
      <c r="M190" s="118"/>
      <c r="N190" s="116">
        <f>ROUND(L190*K190,2)</f>
        <v>0</v>
      </c>
      <c r="O190" s="116"/>
      <c r="P190" s="116"/>
      <c r="Q190" s="116"/>
      <c r="R190" s="75"/>
      <c r="T190" s="105" t="s">
        <v>1</v>
      </c>
      <c r="U190" s="27" t="s">
        <v>22</v>
      </c>
      <c r="V190" s="23"/>
      <c r="W190" s="106">
        <f>V190*K190</f>
        <v>0</v>
      </c>
      <c r="X190" s="106">
        <v>0</v>
      </c>
      <c r="Y190" s="106">
        <f>X190*K190</f>
        <v>0</v>
      </c>
      <c r="Z190" s="106">
        <v>0</v>
      </c>
      <c r="AA190" s="107">
        <f>Z190*K190</f>
        <v>0</v>
      </c>
      <c r="AR190" s="11" t="s">
        <v>131</v>
      </c>
      <c r="AT190" s="11" t="s">
        <v>127</v>
      </c>
      <c r="AU190" s="11" t="s">
        <v>51</v>
      </c>
      <c r="AY190" s="11" t="s">
        <v>125</v>
      </c>
      <c r="BE190" s="51">
        <f>IF(U190="základní",N190,0)</f>
        <v>0</v>
      </c>
      <c r="BF190" s="51">
        <f>IF(U190="snížená",N190,0)</f>
        <v>0</v>
      </c>
      <c r="BG190" s="51">
        <f>IF(U190="zákl. přenesená",N190,0)</f>
        <v>0</v>
      </c>
      <c r="BH190" s="51">
        <f>IF(U190="sníž. přenesená",N190,0)</f>
        <v>0</v>
      </c>
      <c r="BI190" s="51">
        <f>IF(U190="nulová",N190,0)</f>
        <v>0</v>
      </c>
      <c r="BJ190" s="11" t="s">
        <v>41</v>
      </c>
      <c r="BK190" s="51">
        <f>ROUND(L190*K190,2)</f>
        <v>0</v>
      </c>
      <c r="BL190" s="11" t="s">
        <v>131</v>
      </c>
      <c r="BM190" s="11" t="s">
        <v>336</v>
      </c>
    </row>
    <row r="191" spans="2:65" s="5" customFormat="1" ht="37.35" customHeight="1">
      <c r="B191" s="90"/>
      <c r="C191" s="91"/>
      <c r="D191" s="92" t="s">
        <v>91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164">
        <f>BK191</f>
        <v>0</v>
      </c>
      <c r="O191" s="165"/>
      <c r="P191" s="165"/>
      <c r="Q191" s="165"/>
      <c r="R191" s="93"/>
      <c r="T191" s="94"/>
      <c r="U191" s="91"/>
      <c r="V191" s="91"/>
      <c r="W191" s="95">
        <f>W192+W196+W200+W209+W211+W213+W220+W226+W232+W236</f>
        <v>0</v>
      </c>
      <c r="X191" s="91"/>
      <c r="Y191" s="95">
        <f>Y192+Y196+Y200+Y209+Y211+Y213+Y220+Y226+Y232+Y236</f>
        <v>2.2264444299999999</v>
      </c>
      <c r="Z191" s="91"/>
      <c r="AA191" s="96">
        <f>AA192+AA196+AA200+AA209+AA211+AA213+AA220+AA226+AA232+AA236</f>
        <v>0.35193000000000002</v>
      </c>
      <c r="AR191" s="97" t="s">
        <v>51</v>
      </c>
      <c r="AT191" s="98" t="s">
        <v>38</v>
      </c>
      <c r="AU191" s="98" t="s">
        <v>39</v>
      </c>
      <c r="AY191" s="97" t="s">
        <v>125</v>
      </c>
      <c r="BK191" s="99">
        <f>BK192+BK196+BK200+BK209+BK211+BK213+BK220+BK226+BK232+BK236</f>
        <v>0</v>
      </c>
    </row>
    <row r="192" spans="2:65" s="5" customFormat="1" ht="19.899999999999999" customHeight="1">
      <c r="B192" s="90"/>
      <c r="C192" s="91"/>
      <c r="D192" s="100" t="s">
        <v>92</v>
      </c>
      <c r="E192" s="100"/>
      <c r="F192" s="100"/>
      <c r="G192" s="100"/>
      <c r="H192" s="100"/>
      <c r="I192" s="100"/>
      <c r="J192" s="100"/>
      <c r="K192" s="100"/>
      <c r="L192" s="100"/>
      <c r="M192" s="100"/>
      <c r="N192" s="126">
        <f>BK192</f>
        <v>0</v>
      </c>
      <c r="O192" s="127"/>
      <c r="P192" s="127"/>
      <c r="Q192" s="127"/>
      <c r="R192" s="93"/>
      <c r="T192" s="94"/>
      <c r="U192" s="91"/>
      <c r="V192" s="91"/>
      <c r="W192" s="95">
        <f>SUM(W193:W195)</f>
        <v>0</v>
      </c>
      <c r="X192" s="91"/>
      <c r="Y192" s="95">
        <f>SUM(Y193:Y195)</f>
        <v>1.7667649999999997E-2</v>
      </c>
      <c r="Z192" s="91"/>
      <c r="AA192" s="96">
        <f>SUM(AA193:AA195)</f>
        <v>0</v>
      </c>
      <c r="AR192" s="97" t="s">
        <v>51</v>
      </c>
      <c r="AT192" s="98" t="s">
        <v>38</v>
      </c>
      <c r="AU192" s="98" t="s">
        <v>41</v>
      </c>
      <c r="AY192" s="97" t="s">
        <v>125</v>
      </c>
      <c r="BK192" s="99">
        <f>SUM(BK193:BK195)</f>
        <v>0</v>
      </c>
    </row>
    <row r="193" spans="2:65" s="1" customFormat="1" ht="51" customHeight="1">
      <c r="B193" s="72"/>
      <c r="C193" s="101" t="s">
        <v>337</v>
      </c>
      <c r="D193" s="101" t="s">
        <v>127</v>
      </c>
      <c r="E193" s="102" t="s">
        <v>338</v>
      </c>
      <c r="F193" s="117" t="s">
        <v>339</v>
      </c>
      <c r="G193" s="117"/>
      <c r="H193" s="117"/>
      <c r="I193" s="117"/>
      <c r="J193" s="103" t="s">
        <v>157</v>
      </c>
      <c r="K193" s="104">
        <v>17.329999999999998</v>
      </c>
      <c r="L193" s="118">
        <v>0</v>
      </c>
      <c r="M193" s="118"/>
      <c r="N193" s="116">
        <f>ROUND(L193*K193,2)</f>
        <v>0</v>
      </c>
      <c r="O193" s="116"/>
      <c r="P193" s="116"/>
      <c r="Q193" s="116"/>
      <c r="R193" s="75"/>
      <c r="T193" s="105" t="s">
        <v>1</v>
      </c>
      <c r="U193" s="27" t="s">
        <v>22</v>
      </c>
      <c r="V193" s="23"/>
      <c r="W193" s="106">
        <f>V193*K193</f>
        <v>0</v>
      </c>
      <c r="X193" s="106">
        <v>7.6999999999999996E-4</v>
      </c>
      <c r="Y193" s="106">
        <f>X193*K193</f>
        <v>1.3344099999999998E-2</v>
      </c>
      <c r="Z193" s="106">
        <v>0</v>
      </c>
      <c r="AA193" s="107">
        <f>Z193*K193</f>
        <v>0</v>
      </c>
      <c r="AR193" s="11" t="s">
        <v>290</v>
      </c>
      <c r="AT193" s="11" t="s">
        <v>127</v>
      </c>
      <c r="AU193" s="11" t="s">
        <v>51</v>
      </c>
      <c r="AY193" s="11" t="s">
        <v>125</v>
      </c>
      <c r="BE193" s="51">
        <f>IF(U193="základní",N193,0)</f>
        <v>0</v>
      </c>
      <c r="BF193" s="51">
        <f>IF(U193="snížená",N193,0)</f>
        <v>0</v>
      </c>
      <c r="BG193" s="51">
        <f>IF(U193="zákl. přenesená",N193,0)</f>
        <v>0</v>
      </c>
      <c r="BH193" s="51">
        <f>IF(U193="sníž. přenesená",N193,0)</f>
        <v>0</v>
      </c>
      <c r="BI193" s="51">
        <f>IF(U193="nulová",N193,0)</f>
        <v>0</v>
      </c>
      <c r="BJ193" s="11" t="s">
        <v>41</v>
      </c>
      <c r="BK193" s="51">
        <f>ROUND(L193*K193,2)</f>
        <v>0</v>
      </c>
      <c r="BL193" s="11" t="s">
        <v>290</v>
      </c>
      <c r="BM193" s="11" t="s">
        <v>340</v>
      </c>
    </row>
    <row r="194" spans="2:65" s="1" customFormat="1" ht="51" customHeight="1">
      <c r="B194" s="72"/>
      <c r="C194" s="101" t="s">
        <v>341</v>
      </c>
      <c r="D194" s="101" t="s">
        <v>127</v>
      </c>
      <c r="E194" s="102" t="s">
        <v>342</v>
      </c>
      <c r="F194" s="117" t="s">
        <v>343</v>
      </c>
      <c r="G194" s="117"/>
      <c r="H194" s="117"/>
      <c r="I194" s="117"/>
      <c r="J194" s="103" t="s">
        <v>157</v>
      </c>
      <c r="K194" s="104">
        <v>5.6150000000000002</v>
      </c>
      <c r="L194" s="118">
        <v>0</v>
      </c>
      <c r="M194" s="118"/>
      <c r="N194" s="116">
        <f>ROUND(L194*K194,2)</f>
        <v>0</v>
      </c>
      <c r="O194" s="116"/>
      <c r="P194" s="116"/>
      <c r="Q194" s="116"/>
      <c r="R194" s="75"/>
      <c r="T194" s="105" t="s">
        <v>1</v>
      </c>
      <c r="U194" s="27" t="s">
        <v>22</v>
      </c>
      <c r="V194" s="23"/>
      <c r="W194" s="106">
        <f>V194*K194</f>
        <v>0</v>
      </c>
      <c r="X194" s="106">
        <v>7.6999999999999996E-4</v>
      </c>
      <c r="Y194" s="106">
        <f>X194*K194</f>
        <v>4.3235499999999998E-3</v>
      </c>
      <c r="Z194" s="106">
        <v>0</v>
      </c>
      <c r="AA194" s="107">
        <f>Z194*K194</f>
        <v>0</v>
      </c>
      <c r="AR194" s="11" t="s">
        <v>290</v>
      </c>
      <c r="AT194" s="11" t="s">
        <v>127</v>
      </c>
      <c r="AU194" s="11" t="s">
        <v>51</v>
      </c>
      <c r="AY194" s="11" t="s">
        <v>125</v>
      </c>
      <c r="BE194" s="51">
        <f>IF(U194="základní",N194,0)</f>
        <v>0</v>
      </c>
      <c r="BF194" s="51">
        <f>IF(U194="snížená",N194,0)</f>
        <v>0</v>
      </c>
      <c r="BG194" s="51">
        <f>IF(U194="zákl. přenesená",N194,0)</f>
        <v>0</v>
      </c>
      <c r="BH194" s="51">
        <f>IF(U194="sníž. přenesená",N194,0)</f>
        <v>0</v>
      </c>
      <c r="BI194" s="51">
        <f>IF(U194="nulová",N194,0)</f>
        <v>0</v>
      </c>
      <c r="BJ194" s="11" t="s">
        <v>41</v>
      </c>
      <c r="BK194" s="51">
        <f>ROUND(L194*K194,2)</f>
        <v>0</v>
      </c>
      <c r="BL194" s="11" t="s">
        <v>290</v>
      </c>
      <c r="BM194" s="11" t="s">
        <v>344</v>
      </c>
    </row>
    <row r="195" spans="2:65" s="1" customFormat="1" ht="38.25" customHeight="1">
      <c r="B195" s="72"/>
      <c r="C195" s="101" t="s">
        <v>345</v>
      </c>
      <c r="D195" s="101" t="s">
        <v>127</v>
      </c>
      <c r="E195" s="102" t="s">
        <v>346</v>
      </c>
      <c r="F195" s="117" t="s">
        <v>347</v>
      </c>
      <c r="G195" s="117"/>
      <c r="H195" s="117"/>
      <c r="I195" s="117"/>
      <c r="J195" s="103" t="s">
        <v>348</v>
      </c>
      <c r="K195" s="112">
        <v>0</v>
      </c>
      <c r="L195" s="118">
        <v>0</v>
      </c>
      <c r="M195" s="118"/>
      <c r="N195" s="116">
        <f>ROUND(L195*K195,2)</f>
        <v>0</v>
      </c>
      <c r="O195" s="116"/>
      <c r="P195" s="116"/>
      <c r="Q195" s="116"/>
      <c r="R195" s="75"/>
      <c r="T195" s="105" t="s">
        <v>1</v>
      </c>
      <c r="U195" s="27" t="s">
        <v>22</v>
      </c>
      <c r="V195" s="23"/>
      <c r="W195" s="106">
        <f>V195*K195</f>
        <v>0</v>
      </c>
      <c r="X195" s="106">
        <v>0</v>
      </c>
      <c r="Y195" s="106">
        <f>X195*K195</f>
        <v>0</v>
      </c>
      <c r="Z195" s="106">
        <v>0</v>
      </c>
      <c r="AA195" s="107">
        <f>Z195*K195</f>
        <v>0</v>
      </c>
      <c r="AR195" s="11" t="s">
        <v>290</v>
      </c>
      <c r="AT195" s="11" t="s">
        <v>127</v>
      </c>
      <c r="AU195" s="11" t="s">
        <v>51</v>
      </c>
      <c r="AY195" s="11" t="s">
        <v>125</v>
      </c>
      <c r="BE195" s="51">
        <f>IF(U195="základní",N195,0)</f>
        <v>0</v>
      </c>
      <c r="BF195" s="51">
        <f>IF(U195="snížená",N195,0)</f>
        <v>0</v>
      </c>
      <c r="BG195" s="51">
        <f>IF(U195="zákl. přenesená",N195,0)</f>
        <v>0</v>
      </c>
      <c r="BH195" s="51">
        <f>IF(U195="sníž. přenesená",N195,0)</f>
        <v>0</v>
      </c>
      <c r="BI195" s="51">
        <f>IF(U195="nulová",N195,0)</f>
        <v>0</v>
      </c>
      <c r="BJ195" s="11" t="s">
        <v>41</v>
      </c>
      <c r="BK195" s="51">
        <f>ROUND(L195*K195,2)</f>
        <v>0</v>
      </c>
      <c r="BL195" s="11" t="s">
        <v>290</v>
      </c>
      <c r="BM195" s="11" t="s">
        <v>349</v>
      </c>
    </row>
    <row r="196" spans="2:65" s="5" customFormat="1" ht="29.85" customHeight="1">
      <c r="B196" s="90"/>
      <c r="C196" s="91"/>
      <c r="D196" s="100" t="s">
        <v>93</v>
      </c>
      <c r="E196" s="100"/>
      <c r="F196" s="100"/>
      <c r="G196" s="100"/>
      <c r="H196" s="100"/>
      <c r="I196" s="100"/>
      <c r="J196" s="100"/>
      <c r="K196" s="100"/>
      <c r="L196" s="100"/>
      <c r="M196" s="100"/>
      <c r="N196" s="114">
        <f>BK196</f>
        <v>0</v>
      </c>
      <c r="O196" s="115"/>
      <c r="P196" s="115"/>
      <c r="Q196" s="115"/>
      <c r="R196" s="93"/>
      <c r="T196" s="94"/>
      <c r="U196" s="91"/>
      <c r="V196" s="91"/>
      <c r="W196" s="95">
        <f>SUM(W197:W199)</f>
        <v>0</v>
      </c>
      <c r="X196" s="91"/>
      <c r="Y196" s="95">
        <f>SUM(Y197:Y199)</f>
        <v>5.3031000000000002E-2</v>
      </c>
      <c r="Z196" s="91"/>
      <c r="AA196" s="96">
        <f>SUM(AA197:AA199)</f>
        <v>0</v>
      </c>
      <c r="AR196" s="97" t="s">
        <v>51</v>
      </c>
      <c r="AT196" s="98" t="s">
        <v>38</v>
      </c>
      <c r="AU196" s="98" t="s">
        <v>41</v>
      </c>
      <c r="AY196" s="97" t="s">
        <v>125</v>
      </c>
      <c r="BK196" s="99">
        <f>SUM(BK197:BK199)</f>
        <v>0</v>
      </c>
    </row>
    <row r="197" spans="2:65" s="1" customFormat="1" ht="38.25" customHeight="1">
      <c r="B197" s="72"/>
      <c r="C197" s="101" t="s">
        <v>350</v>
      </c>
      <c r="D197" s="101" t="s">
        <v>127</v>
      </c>
      <c r="E197" s="102" t="s">
        <v>351</v>
      </c>
      <c r="F197" s="117" t="s">
        <v>352</v>
      </c>
      <c r="G197" s="117"/>
      <c r="H197" s="117"/>
      <c r="I197" s="117"/>
      <c r="J197" s="103" t="s">
        <v>157</v>
      </c>
      <c r="K197" s="104">
        <v>17.329999999999998</v>
      </c>
      <c r="L197" s="118">
        <v>0</v>
      </c>
      <c r="M197" s="118"/>
      <c r="N197" s="116">
        <f>ROUND(L197*K197,2)</f>
        <v>0</v>
      </c>
      <c r="O197" s="116"/>
      <c r="P197" s="116"/>
      <c r="Q197" s="116"/>
      <c r="R197" s="75"/>
      <c r="T197" s="105" t="s">
        <v>1</v>
      </c>
      <c r="U197" s="27" t="s">
        <v>22</v>
      </c>
      <c r="V197" s="23"/>
      <c r="W197" s="106">
        <f>V197*K197</f>
        <v>0</v>
      </c>
      <c r="X197" s="106">
        <v>0</v>
      </c>
      <c r="Y197" s="106">
        <f>X197*K197</f>
        <v>0</v>
      </c>
      <c r="Z197" s="106">
        <v>0</v>
      </c>
      <c r="AA197" s="107">
        <f>Z197*K197</f>
        <v>0</v>
      </c>
      <c r="AR197" s="11" t="s">
        <v>290</v>
      </c>
      <c r="AT197" s="11" t="s">
        <v>127</v>
      </c>
      <c r="AU197" s="11" t="s">
        <v>51</v>
      </c>
      <c r="AY197" s="11" t="s">
        <v>125</v>
      </c>
      <c r="BE197" s="51">
        <f>IF(U197="základní",N197,0)</f>
        <v>0</v>
      </c>
      <c r="BF197" s="51">
        <f>IF(U197="snížená",N197,0)</f>
        <v>0</v>
      </c>
      <c r="BG197" s="51">
        <f>IF(U197="zákl. přenesená",N197,0)</f>
        <v>0</v>
      </c>
      <c r="BH197" s="51">
        <f>IF(U197="sníž. přenesená",N197,0)</f>
        <v>0</v>
      </c>
      <c r="BI197" s="51">
        <f>IF(U197="nulová",N197,0)</f>
        <v>0</v>
      </c>
      <c r="BJ197" s="11" t="s">
        <v>41</v>
      </c>
      <c r="BK197" s="51">
        <f>ROUND(L197*K197,2)</f>
        <v>0</v>
      </c>
      <c r="BL197" s="11" t="s">
        <v>290</v>
      </c>
      <c r="BM197" s="11" t="s">
        <v>353</v>
      </c>
    </row>
    <row r="198" spans="2:65" s="1" customFormat="1" ht="38.25" customHeight="1">
      <c r="B198" s="72"/>
      <c r="C198" s="108" t="s">
        <v>354</v>
      </c>
      <c r="D198" s="108" t="s">
        <v>134</v>
      </c>
      <c r="E198" s="109" t="s">
        <v>355</v>
      </c>
      <c r="F198" s="120" t="s">
        <v>356</v>
      </c>
      <c r="G198" s="120"/>
      <c r="H198" s="120"/>
      <c r="I198" s="120"/>
      <c r="J198" s="110" t="s">
        <v>157</v>
      </c>
      <c r="K198" s="111">
        <v>17.677</v>
      </c>
      <c r="L198" s="121">
        <v>0</v>
      </c>
      <c r="M198" s="121"/>
      <c r="N198" s="119">
        <f>ROUND(L198*K198,2)</f>
        <v>0</v>
      </c>
      <c r="O198" s="116"/>
      <c r="P198" s="116"/>
      <c r="Q198" s="116"/>
      <c r="R198" s="75"/>
      <c r="T198" s="105" t="s">
        <v>1</v>
      </c>
      <c r="U198" s="27" t="s">
        <v>22</v>
      </c>
      <c r="V198" s="23"/>
      <c r="W198" s="106">
        <f>V198*K198</f>
        <v>0</v>
      </c>
      <c r="X198" s="106">
        <v>3.0000000000000001E-3</v>
      </c>
      <c r="Y198" s="106">
        <f>X198*K198</f>
        <v>5.3031000000000002E-2</v>
      </c>
      <c r="Z198" s="106">
        <v>0</v>
      </c>
      <c r="AA198" s="107">
        <f>Z198*K198</f>
        <v>0</v>
      </c>
      <c r="AR198" s="11" t="s">
        <v>246</v>
      </c>
      <c r="AT198" s="11" t="s">
        <v>134</v>
      </c>
      <c r="AU198" s="11" t="s">
        <v>51</v>
      </c>
      <c r="AY198" s="11" t="s">
        <v>125</v>
      </c>
      <c r="BE198" s="51">
        <f>IF(U198="základní",N198,0)</f>
        <v>0</v>
      </c>
      <c r="BF198" s="51">
        <f>IF(U198="snížená",N198,0)</f>
        <v>0</v>
      </c>
      <c r="BG198" s="51">
        <f>IF(U198="zákl. přenesená",N198,0)</f>
        <v>0</v>
      </c>
      <c r="BH198" s="51">
        <f>IF(U198="sníž. přenesená",N198,0)</f>
        <v>0</v>
      </c>
      <c r="BI198" s="51">
        <f>IF(U198="nulová",N198,0)</f>
        <v>0</v>
      </c>
      <c r="BJ198" s="11" t="s">
        <v>41</v>
      </c>
      <c r="BK198" s="51">
        <f>ROUND(L198*K198,2)</f>
        <v>0</v>
      </c>
      <c r="BL198" s="11" t="s">
        <v>290</v>
      </c>
      <c r="BM198" s="11" t="s">
        <v>357</v>
      </c>
    </row>
    <row r="199" spans="2:65" s="1" customFormat="1" ht="25.5" customHeight="1">
      <c r="B199" s="72"/>
      <c r="C199" s="101" t="s">
        <v>358</v>
      </c>
      <c r="D199" s="101" t="s">
        <v>127</v>
      </c>
      <c r="E199" s="102" t="s">
        <v>359</v>
      </c>
      <c r="F199" s="117" t="s">
        <v>360</v>
      </c>
      <c r="G199" s="117"/>
      <c r="H199" s="117"/>
      <c r="I199" s="117"/>
      <c r="J199" s="103" t="s">
        <v>348</v>
      </c>
      <c r="K199" s="112">
        <v>0</v>
      </c>
      <c r="L199" s="118">
        <v>0</v>
      </c>
      <c r="M199" s="118"/>
      <c r="N199" s="116">
        <f>ROUND(L199*K199,2)</f>
        <v>0</v>
      </c>
      <c r="O199" s="116"/>
      <c r="P199" s="116"/>
      <c r="Q199" s="116"/>
      <c r="R199" s="75"/>
      <c r="T199" s="105" t="s">
        <v>1</v>
      </c>
      <c r="U199" s="27" t="s">
        <v>22</v>
      </c>
      <c r="V199" s="23"/>
      <c r="W199" s="106">
        <f>V199*K199</f>
        <v>0</v>
      </c>
      <c r="X199" s="106">
        <v>0</v>
      </c>
      <c r="Y199" s="106">
        <f>X199*K199</f>
        <v>0</v>
      </c>
      <c r="Z199" s="106">
        <v>0</v>
      </c>
      <c r="AA199" s="107">
        <f>Z199*K199</f>
        <v>0</v>
      </c>
      <c r="AR199" s="11" t="s">
        <v>290</v>
      </c>
      <c r="AT199" s="11" t="s">
        <v>127</v>
      </c>
      <c r="AU199" s="11" t="s">
        <v>51</v>
      </c>
      <c r="AY199" s="11" t="s">
        <v>125</v>
      </c>
      <c r="BE199" s="51">
        <f>IF(U199="základní",N199,0)</f>
        <v>0</v>
      </c>
      <c r="BF199" s="51">
        <f>IF(U199="snížená",N199,0)</f>
        <v>0</v>
      </c>
      <c r="BG199" s="51">
        <f>IF(U199="zákl. přenesená",N199,0)</f>
        <v>0</v>
      </c>
      <c r="BH199" s="51">
        <f>IF(U199="sníž. přenesená",N199,0)</f>
        <v>0</v>
      </c>
      <c r="BI199" s="51">
        <f>IF(U199="nulová",N199,0)</f>
        <v>0</v>
      </c>
      <c r="BJ199" s="11" t="s">
        <v>41</v>
      </c>
      <c r="BK199" s="51">
        <f>ROUND(L199*K199,2)</f>
        <v>0</v>
      </c>
      <c r="BL199" s="11" t="s">
        <v>290</v>
      </c>
      <c r="BM199" s="11" t="s">
        <v>361</v>
      </c>
    </row>
    <row r="200" spans="2:65" s="5" customFormat="1" ht="29.85" customHeight="1">
      <c r="B200" s="90"/>
      <c r="C200" s="91"/>
      <c r="D200" s="100" t="s">
        <v>94</v>
      </c>
      <c r="E200" s="100"/>
      <c r="F200" s="100"/>
      <c r="G200" s="100"/>
      <c r="H200" s="100"/>
      <c r="I200" s="100"/>
      <c r="J200" s="100"/>
      <c r="K200" s="100"/>
      <c r="L200" s="100"/>
      <c r="M200" s="100"/>
      <c r="N200" s="114">
        <f>BK200</f>
        <v>0</v>
      </c>
      <c r="O200" s="115"/>
      <c r="P200" s="115"/>
      <c r="Q200" s="115"/>
      <c r="R200" s="93"/>
      <c r="T200" s="94"/>
      <c r="U200" s="91"/>
      <c r="V200" s="91"/>
      <c r="W200" s="95">
        <f>SUM(W201:W208)</f>
        <v>0</v>
      </c>
      <c r="X200" s="91"/>
      <c r="Y200" s="95">
        <f>SUM(Y201:Y208)</f>
        <v>6.9099999999999995E-3</v>
      </c>
      <c r="Z200" s="91"/>
      <c r="AA200" s="96">
        <f>SUM(AA201:AA208)</f>
        <v>0.12528</v>
      </c>
      <c r="AR200" s="97" t="s">
        <v>51</v>
      </c>
      <c r="AT200" s="98" t="s">
        <v>38</v>
      </c>
      <c r="AU200" s="98" t="s">
        <v>41</v>
      </c>
      <c r="AY200" s="97" t="s">
        <v>125</v>
      </c>
      <c r="BK200" s="99">
        <f>SUM(BK201:BK208)</f>
        <v>0</v>
      </c>
    </row>
    <row r="201" spans="2:65" s="1" customFormat="1" ht="25.5" customHeight="1">
      <c r="B201" s="72"/>
      <c r="C201" s="101" t="s">
        <v>362</v>
      </c>
      <c r="D201" s="101" t="s">
        <v>127</v>
      </c>
      <c r="E201" s="102" t="s">
        <v>363</v>
      </c>
      <c r="F201" s="117" t="s">
        <v>364</v>
      </c>
      <c r="G201" s="117"/>
      <c r="H201" s="117"/>
      <c r="I201" s="117"/>
      <c r="J201" s="103" t="s">
        <v>305</v>
      </c>
      <c r="K201" s="104">
        <v>1</v>
      </c>
      <c r="L201" s="118">
        <v>0</v>
      </c>
      <c r="M201" s="118"/>
      <c r="N201" s="116">
        <f t="shared" ref="N201:N208" si="35">ROUND(L201*K201,2)</f>
        <v>0</v>
      </c>
      <c r="O201" s="116"/>
      <c r="P201" s="116"/>
      <c r="Q201" s="116"/>
      <c r="R201" s="75"/>
      <c r="T201" s="105" t="s">
        <v>1</v>
      </c>
      <c r="U201" s="27" t="s">
        <v>22</v>
      </c>
      <c r="V201" s="23"/>
      <c r="W201" s="106">
        <f t="shared" ref="W201:W208" si="36">V201*K201</f>
        <v>0</v>
      </c>
      <c r="X201" s="106">
        <v>5.6999999999999998E-4</v>
      </c>
      <c r="Y201" s="106">
        <f t="shared" ref="Y201:Y208" si="37">X201*K201</f>
        <v>5.6999999999999998E-4</v>
      </c>
      <c r="Z201" s="106">
        <v>0</v>
      </c>
      <c r="AA201" s="107">
        <f t="shared" ref="AA201:AA208" si="38">Z201*K201</f>
        <v>0</v>
      </c>
      <c r="AR201" s="11" t="s">
        <v>290</v>
      </c>
      <c r="AT201" s="11" t="s">
        <v>127</v>
      </c>
      <c r="AU201" s="11" t="s">
        <v>51</v>
      </c>
      <c r="AY201" s="11" t="s">
        <v>125</v>
      </c>
      <c r="BE201" s="51">
        <f t="shared" ref="BE201:BE208" si="39">IF(U201="základní",N201,0)</f>
        <v>0</v>
      </c>
      <c r="BF201" s="51">
        <f t="shared" ref="BF201:BF208" si="40">IF(U201="snížená",N201,0)</f>
        <v>0</v>
      </c>
      <c r="BG201" s="51">
        <f t="shared" ref="BG201:BG208" si="41">IF(U201="zákl. přenesená",N201,0)</f>
        <v>0</v>
      </c>
      <c r="BH201" s="51">
        <f t="shared" ref="BH201:BH208" si="42">IF(U201="sníž. přenesená",N201,0)</f>
        <v>0</v>
      </c>
      <c r="BI201" s="51">
        <f t="shared" ref="BI201:BI208" si="43">IF(U201="nulová",N201,0)</f>
        <v>0</v>
      </c>
      <c r="BJ201" s="11" t="s">
        <v>41</v>
      </c>
      <c r="BK201" s="51">
        <f t="shared" ref="BK201:BK208" si="44">ROUND(L201*K201,2)</f>
        <v>0</v>
      </c>
      <c r="BL201" s="11" t="s">
        <v>290</v>
      </c>
      <c r="BM201" s="11" t="s">
        <v>365</v>
      </c>
    </row>
    <row r="202" spans="2:65" s="1" customFormat="1" ht="25.5" customHeight="1">
      <c r="B202" s="72"/>
      <c r="C202" s="101" t="s">
        <v>366</v>
      </c>
      <c r="D202" s="101" t="s">
        <v>127</v>
      </c>
      <c r="E202" s="102" t="s">
        <v>367</v>
      </c>
      <c r="F202" s="117" t="s">
        <v>368</v>
      </c>
      <c r="G202" s="117"/>
      <c r="H202" s="117"/>
      <c r="I202" s="117"/>
      <c r="J202" s="103" t="s">
        <v>179</v>
      </c>
      <c r="K202" s="104">
        <v>2</v>
      </c>
      <c r="L202" s="118">
        <v>0</v>
      </c>
      <c r="M202" s="118"/>
      <c r="N202" s="116">
        <f t="shared" si="35"/>
        <v>0</v>
      </c>
      <c r="O202" s="116"/>
      <c r="P202" s="116"/>
      <c r="Q202" s="116"/>
      <c r="R202" s="75"/>
      <c r="T202" s="105" t="s">
        <v>1</v>
      </c>
      <c r="U202" s="27" t="s">
        <v>22</v>
      </c>
      <c r="V202" s="23"/>
      <c r="W202" s="106">
        <f t="shared" si="36"/>
        <v>0</v>
      </c>
      <c r="X202" s="106">
        <v>5.6999999999999998E-4</v>
      </c>
      <c r="Y202" s="106">
        <f t="shared" si="37"/>
        <v>1.14E-3</v>
      </c>
      <c r="Z202" s="106">
        <v>0</v>
      </c>
      <c r="AA202" s="107">
        <f t="shared" si="38"/>
        <v>0</v>
      </c>
      <c r="AR202" s="11" t="s">
        <v>290</v>
      </c>
      <c r="AT202" s="11" t="s">
        <v>127</v>
      </c>
      <c r="AU202" s="11" t="s">
        <v>51</v>
      </c>
      <c r="AY202" s="11" t="s">
        <v>125</v>
      </c>
      <c r="BE202" s="51">
        <f t="shared" si="39"/>
        <v>0</v>
      </c>
      <c r="BF202" s="51">
        <f t="shared" si="40"/>
        <v>0</v>
      </c>
      <c r="BG202" s="51">
        <f t="shared" si="41"/>
        <v>0</v>
      </c>
      <c r="BH202" s="51">
        <f t="shared" si="42"/>
        <v>0</v>
      </c>
      <c r="BI202" s="51">
        <f t="shared" si="43"/>
        <v>0</v>
      </c>
      <c r="BJ202" s="11" t="s">
        <v>41</v>
      </c>
      <c r="BK202" s="51">
        <f t="shared" si="44"/>
        <v>0</v>
      </c>
      <c r="BL202" s="11" t="s">
        <v>290</v>
      </c>
      <c r="BM202" s="11" t="s">
        <v>369</v>
      </c>
    </row>
    <row r="203" spans="2:65" s="1" customFormat="1" ht="25.5" customHeight="1">
      <c r="B203" s="72"/>
      <c r="C203" s="108" t="s">
        <v>370</v>
      </c>
      <c r="D203" s="108" t="s">
        <v>134</v>
      </c>
      <c r="E203" s="109" t="s">
        <v>371</v>
      </c>
      <c r="F203" s="120" t="s">
        <v>372</v>
      </c>
      <c r="G203" s="120"/>
      <c r="H203" s="120"/>
      <c r="I203" s="120"/>
      <c r="J203" s="110" t="s">
        <v>179</v>
      </c>
      <c r="K203" s="111">
        <v>1</v>
      </c>
      <c r="L203" s="121">
        <v>0</v>
      </c>
      <c r="M203" s="121"/>
      <c r="N203" s="119">
        <f t="shared" si="35"/>
        <v>0</v>
      </c>
      <c r="O203" s="116"/>
      <c r="P203" s="116"/>
      <c r="Q203" s="116"/>
      <c r="R203" s="75"/>
      <c r="T203" s="105" t="s">
        <v>1</v>
      </c>
      <c r="U203" s="27" t="s">
        <v>22</v>
      </c>
      <c r="V203" s="23"/>
      <c r="W203" s="106">
        <f t="shared" si="36"/>
        <v>0</v>
      </c>
      <c r="X203" s="106">
        <v>2.5999999999999999E-3</v>
      </c>
      <c r="Y203" s="106">
        <f t="shared" si="37"/>
        <v>2.5999999999999999E-3</v>
      </c>
      <c r="Z203" s="106">
        <v>0</v>
      </c>
      <c r="AA203" s="107">
        <f t="shared" si="38"/>
        <v>0</v>
      </c>
      <c r="AR203" s="11" t="s">
        <v>246</v>
      </c>
      <c r="AT203" s="11" t="s">
        <v>134</v>
      </c>
      <c r="AU203" s="11" t="s">
        <v>51</v>
      </c>
      <c r="AY203" s="11" t="s">
        <v>125</v>
      </c>
      <c r="BE203" s="51">
        <f t="shared" si="39"/>
        <v>0</v>
      </c>
      <c r="BF203" s="51">
        <f t="shared" si="40"/>
        <v>0</v>
      </c>
      <c r="BG203" s="51">
        <f t="shared" si="41"/>
        <v>0</v>
      </c>
      <c r="BH203" s="51">
        <f t="shared" si="42"/>
        <v>0</v>
      </c>
      <c r="BI203" s="51">
        <f t="shared" si="43"/>
        <v>0</v>
      </c>
      <c r="BJ203" s="11" t="s">
        <v>41</v>
      </c>
      <c r="BK203" s="51">
        <f t="shared" si="44"/>
        <v>0</v>
      </c>
      <c r="BL203" s="11" t="s">
        <v>290</v>
      </c>
      <c r="BM203" s="11" t="s">
        <v>373</v>
      </c>
    </row>
    <row r="204" spans="2:65" s="1" customFormat="1" ht="25.5" customHeight="1">
      <c r="B204" s="72"/>
      <c r="C204" s="108" t="s">
        <v>374</v>
      </c>
      <c r="D204" s="108" t="s">
        <v>134</v>
      </c>
      <c r="E204" s="109" t="s">
        <v>375</v>
      </c>
      <c r="F204" s="120" t="s">
        <v>376</v>
      </c>
      <c r="G204" s="120"/>
      <c r="H204" s="120"/>
      <c r="I204" s="120"/>
      <c r="J204" s="110" t="s">
        <v>179</v>
      </c>
      <c r="K204" s="111">
        <v>1</v>
      </c>
      <c r="L204" s="121">
        <v>0</v>
      </c>
      <c r="M204" s="121"/>
      <c r="N204" s="119">
        <f t="shared" si="35"/>
        <v>0</v>
      </c>
      <c r="O204" s="116"/>
      <c r="P204" s="116"/>
      <c r="Q204" s="116"/>
      <c r="R204" s="75"/>
      <c r="T204" s="105" t="s">
        <v>1</v>
      </c>
      <c r="U204" s="27" t="s">
        <v>22</v>
      </c>
      <c r="V204" s="23"/>
      <c r="W204" s="106">
        <f t="shared" si="36"/>
        <v>0</v>
      </c>
      <c r="X204" s="106">
        <v>2.5999999999999999E-3</v>
      </c>
      <c r="Y204" s="106">
        <f t="shared" si="37"/>
        <v>2.5999999999999999E-3</v>
      </c>
      <c r="Z204" s="106">
        <v>0</v>
      </c>
      <c r="AA204" s="107">
        <f t="shared" si="38"/>
        <v>0</v>
      </c>
      <c r="AR204" s="11" t="s">
        <v>246</v>
      </c>
      <c r="AT204" s="11" t="s">
        <v>134</v>
      </c>
      <c r="AU204" s="11" t="s">
        <v>51</v>
      </c>
      <c r="AY204" s="11" t="s">
        <v>125</v>
      </c>
      <c r="BE204" s="51">
        <f t="shared" si="39"/>
        <v>0</v>
      </c>
      <c r="BF204" s="51">
        <f t="shared" si="40"/>
        <v>0</v>
      </c>
      <c r="BG204" s="51">
        <f t="shared" si="41"/>
        <v>0</v>
      </c>
      <c r="BH204" s="51">
        <f t="shared" si="42"/>
        <v>0</v>
      </c>
      <c r="BI204" s="51">
        <f t="shared" si="43"/>
        <v>0</v>
      </c>
      <c r="BJ204" s="11" t="s">
        <v>41</v>
      </c>
      <c r="BK204" s="51">
        <f t="shared" si="44"/>
        <v>0</v>
      </c>
      <c r="BL204" s="11" t="s">
        <v>290</v>
      </c>
      <c r="BM204" s="11" t="s">
        <v>377</v>
      </c>
    </row>
    <row r="205" spans="2:65" s="1" customFormat="1" ht="16.5" customHeight="1">
      <c r="B205" s="72"/>
      <c r="C205" s="101" t="s">
        <v>378</v>
      </c>
      <c r="D205" s="101" t="s">
        <v>127</v>
      </c>
      <c r="E205" s="102" t="s">
        <v>379</v>
      </c>
      <c r="F205" s="117" t="s">
        <v>380</v>
      </c>
      <c r="G205" s="117"/>
      <c r="H205" s="117"/>
      <c r="I205" s="117"/>
      <c r="J205" s="103" t="s">
        <v>381</v>
      </c>
      <c r="K205" s="104">
        <v>4</v>
      </c>
      <c r="L205" s="118">
        <v>0</v>
      </c>
      <c r="M205" s="118"/>
      <c r="N205" s="116">
        <f t="shared" si="35"/>
        <v>0</v>
      </c>
      <c r="O205" s="116"/>
      <c r="P205" s="116"/>
      <c r="Q205" s="116"/>
      <c r="R205" s="75"/>
      <c r="T205" s="105" t="s">
        <v>1</v>
      </c>
      <c r="U205" s="27" t="s">
        <v>22</v>
      </c>
      <c r="V205" s="23"/>
      <c r="W205" s="106">
        <f t="shared" si="36"/>
        <v>0</v>
      </c>
      <c r="X205" s="106">
        <v>0</v>
      </c>
      <c r="Y205" s="106">
        <f t="shared" si="37"/>
        <v>0</v>
      </c>
      <c r="Z205" s="106">
        <v>1.933E-2</v>
      </c>
      <c r="AA205" s="107">
        <f t="shared" si="38"/>
        <v>7.732E-2</v>
      </c>
      <c r="AR205" s="11" t="s">
        <v>290</v>
      </c>
      <c r="AT205" s="11" t="s">
        <v>127</v>
      </c>
      <c r="AU205" s="11" t="s">
        <v>51</v>
      </c>
      <c r="AY205" s="11" t="s">
        <v>125</v>
      </c>
      <c r="BE205" s="51">
        <f t="shared" si="39"/>
        <v>0</v>
      </c>
      <c r="BF205" s="51">
        <f t="shared" si="40"/>
        <v>0</v>
      </c>
      <c r="BG205" s="51">
        <f t="shared" si="41"/>
        <v>0</v>
      </c>
      <c r="BH205" s="51">
        <f t="shared" si="42"/>
        <v>0</v>
      </c>
      <c r="BI205" s="51">
        <f t="shared" si="43"/>
        <v>0</v>
      </c>
      <c r="BJ205" s="11" t="s">
        <v>41</v>
      </c>
      <c r="BK205" s="51">
        <f t="shared" si="44"/>
        <v>0</v>
      </c>
      <c r="BL205" s="11" t="s">
        <v>290</v>
      </c>
      <c r="BM205" s="11" t="s">
        <v>382</v>
      </c>
    </row>
    <row r="206" spans="2:65" s="1" customFormat="1" ht="25.5" customHeight="1">
      <c r="B206" s="72"/>
      <c r="C206" s="101" t="s">
        <v>5</v>
      </c>
      <c r="D206" s="101" t="s">
        <v>127</v>
      </c>
      <c r="E206" s="102" t="s">
        <v>383</v>
      </c>
      <c r="F206" s="117" t="s">
        <v>384</v>
      </c>
      <c r="G206" s="117"/>
      <c r="H206" s="117"/>
      <c r="I206" s="117"/>
      <c r="J206" s="103" t="s">
        <v>381</v>
      </c>
      <c r="K206" s="104">
        <v>2</v>
      </c>
      <c r="L206" s="118">
        <v>0</v>
      </c>
      <c r="M206" s="118"/>
      <c r="N206" s="116">
        <f t="shared" si="35"/>
        <v>0</v>
      </c>
      <c r="O206" s="116"/>
      <c r="P206" s="116"/>
      <c r="Q206" s="116"/>
      <c r="R206" s="75"/>
      <c r="T206" s="105" t="s">
        <v>1</v>
      </c>
      <c r="U206" s="27" t="s">
        <v>22</v>
      </c>
      <c r="V206" s="23"/>
      <c r="W206" s="106">
        <f t="shared" si="36"/>
        <v>0</v>
      </c>
      <c r="X206" s="106">
        <v>0</v>
      </c>
      <c r="Y206" s="106">
        <f t="shared" si="37"/>
        <v>0</v>
      </c>
      <c r="Z206" s="106">
        <v>1.9460000000000002E-2</v>
      </c>
      <c r="AA206" s="107">
        <f t="shared" si="38"/>
        <v>3.8920000000000003E-2</v>
      </c>
      <c r="AR206" s="11" t="s">
        <v>290</v>
      </c>
      <c r="AT206" s="11" t="s">
        <v>127</v>
      </c>
      <c r="AU206" s="11" t="s">
        <v>51</v>
      </c>
      <c r="AY206" s="11" t="s">
        <v>125</v>
      </c>
      <c r="BE206" s="51">
        <f t="shared" si="39"/>
        <v>0</v>
      </c>
      <c r="BF206" s="51">
        <f t="shared" si="40"/>
        <v>0</v>
      </c>
      <c r="BG206" s="51">
        <f t="shared" si="41"/>
        <v>0</v>
      </c>
      <c r="BH206" s="51">
        <f t="shared" si="42"/>
        <v>0</v>
      </c>
      <c r="BI206" s="51">
        <f t="shared" si="43"/>
        <v>0</v>
      </c>
      <c r="BJ206" s="11" t="s">
        <v>41</v>
      </c>
      <c r="BK206" s="51">
        <f t="shared" si="44"/>
        <v>0</v>
      </c>
      <c r="BL206" s="11" t="s">
        <v>290</v>
      </c>
      <c r="BM206" s="11" t="s">
        <v>385</v>
      </c>
    </row>
    <row r="207" spans="2:65" s="1" customFormat="1" ht="16.5" customHeight="1">
      <c r="B207" s="72"/>
      <c r="C207" s="101" t="s">
        <v>386</v>
      </c>
      <c r="D207" s="101" t="s">
        <v>127</v>
      </c>
      <c r="E207" s="102" t="s">
        <v>387</v>
      </c>
      <c r="F207" s="117" t="s">
        <v>388</v>
      </c>
      <c r="G207" s="117"/>
      <c r="H207" s="117"/>
      <c r="I207" s="117"/>
      <c r="J207" s="103" t="s">
        <v>381</v>
      </c>
      <c r="K207" s="104">
        <v>2</v>
      </c>
      <c r="L207" s="118">
        <v>0</v>
      </c>
      <c r="M207" s="118"/>
      <c r="N207" s="116">
        <f t="shared" si="35"/>
        <v>0</v>
      </c>
      <c r="O207" s="116"/>
      <c r="P207" s="116"/>
      <c r="Q207" s="116"/>
      <c r="R207" s="75"/>
      <c r="T207" s="105" t="s">
        <v>1</v>
      </c>
      <c r="U207" s="27" t="s">
        <v>22</v>
      </c>
      <c r="V207" s="23"/>
      <c r="W207" s="106">
        <f t="shared" si="36"/>
        <v>0</v>
      </c>
      <c r="X207" s="106">
        <v>0</v>
      </c>
      <c r="Y207" s="106">
        <f t="shared" si="37"/>
        <v>0</v>
      </c>
      <c r="Z207" s="106">
        <v>8.5999999999999998E-4</v>
      </c>
      <c r="AA207" s="107">
        <f t="shared" si="38"/>
        <v>1.72E-3</v>
      </c>
      <c r="AR207" s="11" t="s">
        <v>290</v>
      </c>
      <c r="AT207" s="11" t="s">
        <v>127</v>
      </c>
      <c r="AU207" s="11" t="s">
        <v>51</v>
      </c>
      <c r="AY207" s="11" t="s">
        <v>125</v>
      </c>
      <c r="BE207" s="51">
        <f t="shared" si="39"/>
        <v>0</v>
      </c>
      <c r="BF207" s="51">
        <f t="shared" si="40"/>
        <v>0</v>
      </c>
      <c r="BG207" s="51">
        <f t="shared" si="41"/>
        <v>0</v>
      </c>
      <c r="BH207" s="51">
        <f t="shared" si="42"/>
        <v>0</v>
      </c>
      <c r="BI207" s="51">
        <f t="shared" si="43"/>
        <v>0</v>
      </c>
      <c r="BJ207" s="11" t="s">
        <v>41</v>
      </c>
      <c r="BK207" s="51">
        <f t="shared" si="44"/>
        <v>0</v>
      </c>
      <c r="BL207" s="11" t="s">
        <v>290</v>
      </c>
      <c r="BM207" s="11" t="s">
        <v>389</v>
      </c>
    </row>
    <row r="208" spans="2:65" s="1" customFormat="1" ht="16.5" customHeight="1">
      <c r="B208" s="72"/>
      <c r="C208" s="101" t="s">
        <v>390</v>
      </c>
      <c r="D208" s="101" t="s">
        <v>127</v>
      </c>
      <c r="E208" s="102" t="s">
        <v>391</v>
      </c>
      <c r="F208" s="117" t="s">
        <v>392</v>
      </c>
      <c r="G208" s="117"/>
      <c r="H208" s="117"/>
      <c r="I208" s="117"/>
      <c r="J208" s="103" t="s">
        <v>179</v>
      </c>
      <c r="K208" s="104">
        <v>6</v>
      </c>
      <c r="L208" s="118">
        <v>0</v>
      </c>
      <c r="M208" s="118"/>
      <c r="N208" s="116">
        <f t="shared" si="35"/>
        <v>0</v>
      </c>
      <c r="O208" s="116"/>
      <c r="P208" s="116"/>
      <c r="Q208" s="116"/>
      <c r="R208" s="75"/>
      <c r="T208" s="105" t="s">
        <v>1</v>
      </c>
      <c r="U208" s="27" t="s">
        <v>22</v>
      </c>
      <c r="V208" s="23"/>
      <c r="W208" s="106">
        <f t="shared" si="36"/>
        <v>0</v>
      </c>
      <c r="X208" s="106">
        <v>0</v>
      </c>
      <c r="Y208" s="106">
        <f t="shared" si="37"/>
        <v>0</v>
      </c>
      <c r="Z208" s="106">
        <v>1.2199999999999999E-3</v>
      </c>
      <c r="AA208" s="107">
        <f t="shared" si="38"/>
        <v>7.3200000000000001E-3</v>
      </c>
      <c r="AR208" s="11" t="s">
        <v>290</v>
      </c>
      <c r="AT208" s="11" t="s">
        <v>127</v>
      </c>
      <c r="AU208" s="11" t="s">
        <v>51</v>
      </c>
      <c r="AY208" s="11" t="s">
        <v>125</v>
      </c>
      <c r="BE208" s="51">
        <f t="shared" si="39"/>
        <v>0</v>
      </c>
      <c r="BF208" s="51">
        <f t="shared" si="40"/>
        <v>0</v>
      </c>
      <c r="BG208" s="51">
        <f t="shared" si="41"/>
        <v>0</v>
      </c>
      <c r="BH208" s="51">
        <f t="shared" si="42"/>
        <v>0</v>
      </c>
      <c r="BI208" s="51">
        <f t="shared" si="43"/>
        <v>0</v>
      </c>
      <c r="BJ208" s="11" t="s">
        <v>41</v>
      </c>
      <c r="BK208" s="51">
        <f t="shared" si="44"/>
        <v>0</v>
      </c>
      <c r="BL208" s="11" t="s">
        <v>290</v>
      </c>
      <c r="BM208" s="11" t="s">
        <v>393</v>
      </c>
    </row>
    <row r="209" spans="2:65" s="5" customFormat="1" ht="29.85" customHeight="1">
      <c r="B209" s="90"/>
      <c r="C209" s="91"/>
      <c r="D209" s="100" t="s">
        <v>95</v>
      </c>
      <c r="E209" s="100"/>
      <c r="F209" s="100"/>
      <c r="G209" s="100"/>
      <c r="H209" s="100"/>
      <c r="I209" s="100"/>
      <c r="J209" s="100"/>
      <c r="K209" s="100"/>
      <c r="L209" s="100"/>
      <c r="M209" s="100"/>
      <c r="N209" s="114">
        <f>BK209</f>
        <v>0</v>
      </c>
      <c r="O209" s="115"/>
      <c r="P209" s="115"/>
      <c r="Q209" s="115"/>
      <c r="R209" s="93"/>
      <c r="T209" s="94"/>
      <c r="U209" s="91"/>
      <c r="V209" s="91"/>
      <c r="W209" s="95">
        <f>W210</f>
        <v>0</v>
      </c>
      <c r="X209" s="91"/>
      <c r="Y209" s="95">
        <f>Y210</f>
        <v>9.0000000000000006E-5</v>
      </c>
      <c r="Z209" s="91"/>
      <c r="AA209" s="96">
        <f>AA210</f>
        <v>0.14000000000000001</v>
      </c>
      <c r="AR209" s="97" t="s">
        <v>51</v>
      </c>
      <c r="AT209" s="98" t="s">
        <v>38</v>
      </c>
      <c r="AU209" s="98" t="s">
        <v>41</v>
      </c>
      <c r="AY209" s="97" t="s">
        <v>125</v>
      </c>
      <c r="BK209" s="99">
        <f>BK210</f>
        <v>0</v>
      </c>
    </row>
    <row r="210" spans="2:65" s="1" customFormat="1" ht="38.25" customHeight="1">
      <c r="B210" s="72"/>
      <c r="C210" s="101" t="s">
        <v>394</v>
      </c>
      <c r="D210" s="101" t="s">
        <v>127</v>
      </c>
      <c r="E210" s="102" t="s">
        <v>395</v>
      </c>
      <c r="F210" s="117" t="s">
        <v>396</v>
      </c>
      <c r="G210" s="117"/>
      <c r="H210" s="117"/>
      <c r="I210" s="117"/>
      <c r="J210" s="103" t="s">
        <v>179</v>
      </c>
      <c r="K210" s="104">
        <v>1</v>
      </c>
      <c r="L210" s="118">
        <v>0</v>
      </c>
      <c r="M210" s="118"/>
      <c r="N210" s="116">
        <f>ROUND(L210*K210,2)</f>
        <v>0</v>
      </c>
      <c r="O210" s="116"/>
      <c r="P210" s="116"/>
      <c r="Q210" s="116"/>
      <c r="R210" s="75"/>
      <c r="T210" s="105" t="s">
        <v>1</v>
      </c>
      <c r="U210" s="27" t="s">
        <v>22</v>
      </c>
      <c r="V210" s="23"/>
      <c r="W210" s="106">
        <f>V210*K210</f>
        <v>0</v>
      </c>
      <c r="X210" s="106">
        <v>9.0000000000000006E-5</v>
      </c>
      <c r="Y210" s="106">
        <f>X210*K210</f>
        <v>9.0000000000000006E-5</v>
      </c>
      <c r="Z210" s="106">
        <v>0.14000000000000001</v>
      </c>
      <c r="AA210" s="107">
        <f>Z210*K210</f>
        <v>0.14000000000000001</v>
      </c>
      <c r="AR210" s="11" t="s">
        <v>290</v>
      </c>
      <c r="AT210" s="11" t="s">
        <v>127</v>
      </c>
      <c r="AU210" s="11" t="s">
        <v>51</v>
      </c>
      <c r="AY210" s="11" t="s">
        <v>125</v>
      </c>
      <c r="BE210" s="51">
        <f>IF(U210="základní",N210,0)</f>
        <v>0</v>
      </c>
      <c r="BF210" s="51">
        <f>IF(U210="snížená",N210,0)</f>
        <v>0</v>
      </c>
      <c r="BG210" s="51">
        <f>IF(U210="zákl. přenesená",N210,0)</f>
        <v>0</v>
      </c>
      <c r="BH210" s="51">
        <f>IF(U210="sníž. přenesená",N210,0)</f>
        <v>0</v>
      </c>
      <c r="BI210" s="51">
        <f>IF(U210="nulová",N210,0)</f>
        <v>0</v>
      </c>
      <c r="BJ210" s="11" t="s">
        <v>41</v>
      </c>
      <c r="BK210" s="51">
        <f>ROUND(L210*K210,2)</f>
        <v>0</v>
      </c>
      <c r="BL210" s="11" t="s">
        <v>290</v>
      </c>
      <c r="BM210" s="11" t="s">
        <v>397</v>
      </c>
    </row>
    <row r="211" spans="2:65" s="5" customFormat="1" ht="29.85" customHeight="1">
      <c r="B211" s="90"/>
      <c r="C211" s="91"/>
      <c r="D211" s="100" t="s">
        <v>96</v>
      </c>
      <c r="E211" s="100"/>
      <c r="F211" s="100"/>
      <c r="G211" s="100"/>
      <c r="H211" s="100"/>
      <c r="I211" s="100"/>
      <c r="J211" s="100"/>
      <c r="K211" s="100"/>
      <c r="L211" s="100"/>
      <c r="M211" s="100"/>
      <c r="N211" s="114">
        <f>BK211</f>
        <v>0</v>
      </c>
      <c r="O211" s="115"/>
      <c r="P211" s="115"/>
      <c r="Q211" s="115"/>
      <c r="R211" s="93"/>
      <c r="T211" s="94"/>
      <c r="U211" s="91"/>
      <c r="V211" s="91"/>
      <c r="W211" s="95">
        <f>W212</f>
        <v>0</v>
      </c>
      <c r="X211" s="91"/>
      <c r="Y211" s="95">
        <f>Y212</f>
        <v>0</v>
      </c>
      <c r="Z211" s="91"/>
      <c r="AA211" s="96">
        <f>AA212</f>
        <v>0</v>
      </c>
      <c r="AR211" s="97" t="s">
        <v>51</v>
      </c>
      <c r="AT211" s="98" t="s">
        <v>38</v>
      </c>
      <c r="AU211" s="98" t="s">
        <v>41</v>
      </c>
      <c r="AY211" s="97" t="s">
        <v>125</v>
      </c>
      <c r="BK211" s="99">
        <f>BK212</f>
        <v>0</v>
      </c>
    </row>
    <row r="212" spans="2:65" s="1" customFormat="1" ht="38.25" customHeight="1">
      <c r="B212" s="72"/>
      <c r="C212" s="101" t="s">
        <v>398</v>
      </c>
      <c r="D212" s="101" t="s">
        <v>127</v>
      </c>
      <c r="E212" s="102" t="s">
        <v>399</v>
      </c>
      <c r="F212" s="117" t="s">
        <v>400</v>
      </c>
      <c r="G212" s="117"/>
      <c r="H212" s="117"/>
      <c r="I212" s="117"/>
      <c r="J212" s="103" t="s">
        <v>305</v>
      </c>
      <c r="K212" s="104">
        <v>1</v>
      </c>
      <c r="L212" s="118">
        <v>0</v>
      </c>
      <c r="M212" s="118"/>
      <c r="N212" s="116">
        <f>ROUND(L212*K212,2)</f>
        <v>0</v>
      </c>
      <c r="O212" s="116"/>
      <c r="P212" s="116"/>
      <c r="Q212" s="116"/>
      <c r="R212" s="75"/>
      <c r="T212" s="105" t="s">
        <v>1</v>
      </c>
      <c r="U212" s="27" t="s">
        <v>22</v>
      </c>
      <c r="V212" s="23"/>
      <c r="W212" s="106">
        <f>V212*K212</f>
        <v>0</v>
      </c>
      <c r="X212" s="106">
        <v>0</v>
      </c>
      <c r="Y212" s="106">
        <f>X212*K212</f>
        <v>0</v>
      </c>
      <c r="Z212" s="106">
        <v>0</v>
      </c>
      <c r="AA212" s="107">
        <f>Z212*K212</f>
        <v>0</v>
      </c>
      <c r="AR212" s="11" t="s">
        <v>290</v>
      </c>
      <c r="AT212" s="11" t="s">
        <v>127</v>
      </c>
      <c r="AU212" s="11" t="s">
        <v>51</v>
      </c>
      <c r="AY212" s="11" t="s">
        <v>125</v>
      </c>
      <c r="BE212" s="51">
        <f>IF(U212="základní",N212,0)</f>
        <v>0</v>
      </c>
      <c r="BF212" s="51">
        <f>IF(U212="snížená",N212,0)</f>
        <v>0</v>
      </c>
      <c r="BG212" s="51">
        <f>IF(U212="zákl. přenesená",N212,0)</f>
        <v>0</v>
      </c>
      <c r="BH212" s="51">
        <f>IF(U212="sníž. přenesená",N212,0)</f>
        <v>0</v>
      </c>
      <c r="BI212" s="51">
        <f>IF(U212="nulová",N212,0)</f>
        <v>0</v>
      </c>
      <c r="BJ212" s="11" t="s">
        <v>41</v>
      </c>
      <c r="BK212" s="51">
        <f>ROUND(L212*K212,2)</f>
        <v>0</v>
      </c>
      <c r="BL212" s="11" t="s">
        <v>290</v>
      </c>
      <c r="BM212" s="11" t="s">
        <v>401</v>
      </c>
    </row>
    <row r="213" spans="2:65" s="5" customFormat="1" ht="29.85" customHeight="1">
      <c r="B213" s="90"/>
      <c r="C213" s="91"/>
      <c r="D213" s="100" t="s">
        <v>97</v>
      </c>
      <c r="E213" s="100"/>
      <c r="F213" s="100"/>
      <c r="G213" s="100"/>
      <c r="H213" s="100"/>
      <c r="I213" s="100"/>
      <c r="J213" s="100"/>
      <c r="K213" s="100"/>
      <c r="L213" s="100"/>
      <c r="M213" s="100"/>
      <c r="N213" s="114">
        <f>BK213</f>
        <v>0</v>
      </c>
      <c r="O213" s="115"/>
      <c r="P213" s="115"/>
      <c r="Q213" s="115"/>
      <c r="R213" s="93"/>
      <c r="T213" s="94"/>
      <c r="U213" s="91"/>
      <c r="V213" s="91"/>
      <c r="W213" s="95">
        <f>SUM(W214:W219)</f>
        <v>0</v>
      </c>
      <c r="X213" s="91"/>
      <c r="Y213" s="95">
        <f>SUM(Y214:Y219)</f>
        <v>1.0354019099999998</v>
      </c>
      <c r="Z213" s="91"/>
      <c r="AA213" s="96">
        <f>SUM(AA214:AA219)</f>
        <v>0</v>
      </c>
      <c r="AR213" s="97" t="s">
        <v>51</v>
      </c>
      <c r="AT213" s="98" t="s">
        <v>38</v>
      </c>
      <c r="AU213" s="98" t="s">
        <v>41</v>
      </c>
      <c r="AY213" s="97" t="s">
        <v>125</v>
      </c>
      <c r="BK213" s="99">
        <f>SUM(BK214:BK219)</f>
        <v>0</v>
      </c>
    </row>
    <row r="214" spans="2:65" s="1" customFormat="1" ht="51" customHeight="1">
      <c r="B214" s="72"/>
      <c r="C214" s="101" t="s">
        <v>402</v>
      </c>
      <c r="D214" s="101" t="s">
        <v>127</v>
      </c>
      <c r="E214" s="102" t="s">
        <v>403</v>
      </c>
      <c r="F214" s="117" t="s">
        <v>404</v>
      </c>
      <c r="G214" s="117"/>
      <c r="H214" s="117"/>
      <c r="I214" s="117"/>
      <c r="J214" s="103" t="s">
        <v>157</v>
      </c>
      <c r="K214" s="104">
        <v>7.6859999999999999</v>
      </c>
      <c r="L214" s="118">
        <v>0</v>
      </c>
      <c r="M214" s="118"/>
      <c r="N214" s="116">
        <f t="shared" ref="N214:N219" si="45">ROUND(L214*K214,2)</f>
        <v>0</v>
      </c>
      <c r="O214" s="116"/>
      <c r="P214" s="116"/>
      <c r="Q214" s="116"/>
      <c r="R214" s="75"/>
      <c r="T214" s="105" t="s">
        <v>1</v>
      </c>
      <c r="U214" s="27" t="s">
        <v>22</v>
      </c>
      <c r="V214" s="23"/>
      <c r="W214" s="106">
        <f t="shared" ref="W214:W219" si="46">V214*K214</f>
        <v>0</v>
      </c>
      <c r="X214" s="106">
        <v>4.7289999999999999E-2</v>
      </c>
      <c r="Y214" s="106">
        <f t="shared" ref="Y214:Y219" si="47">X214*K214</f>
        <v>0.36347093999999996</v>
      </c>
      <c r="Z214" s="106">
        <v>0</v>
      </c>
      <c r="AA214" s="107">
        <f t="shared" ref="AA214:AA219" si="48">Z214*K214</f>
        <v>0</v>
      </c>
      <c r="AR214" s="11" t="s">
        <v>290</v>
      </c>
      <c r="AT214" s="11" t="s">
        <v>127</v>
      </c>
      <c r="AU214" s="11" t="s">
        <v>51</v>
      </c>
      <c r="AY214" s="11" t="s">
        <v>125</v>
      </c>
      <c r="BE214" s="51">
        <f t="shared" ref="BE214:BE219" si="49">IF(U214="základní",N214,0)</f>
        <v>0</v>
      </c>
      <c r="BF214" s="51">
        <f t="shared" ref="BF214:BF219" si="50">IF(U214="snížená",N214,0)</f>
        <v>0</v>
      </c>
      <c r="BG214" s="51">
        <f t="shared" ref="BG214:BG219" si="51">IF(U214="zákl. přenesená",N214,0)</f>
        <v>0</v>
      </c>
      <c r="BH214" s="51">
        <f t="shared" ref="BH214:BH219" si="52">IF(U214="sníž. přenesená",N214,0)</f>
        <v>0</v>
      </c>
      <c r="BI214" s="51">
        <f t="shared" ref="BI214:BI219" si="53">IF(U214="nulová",N214,0)</f>
        <v>0</v>
      </c>
      <c r="BJ214" s="11" t="s">
        <v>41</v>
      </c>
      <c r="BK214" s="51">
        <f t="shared" ref="BK214:BK219" si="54">ROUND(L214*K214,2)</f>
        <v>0</v>
      </c>
      <c r="BL214" s="11" t="s">
        <v>290</v>
      </c>
      <c r="BM214" s="11" t="s">
        <v>405</v>
      </c>
    </row>
    <row r="215" spans="2:65" s="1" customFormat="1" ht="38.25" customHeight="1">
      <c r="B215" s="72"/>
      <c r="C215" s="101" t="s">
        <v>406</v>
      </c>
      <c r="D215" s="101" t="s">
        <v>127</v>
      </c>
      <c r="E215" s="102" t="s">
        <v>407</v>
      </c>
      <c r="F215" s="117" t="s">
        <v>408</v>
      </c>
      <c r="G215" s="117"/>
      <c r="H215" s="117"/>
      <c r="I215" s="117"/>
      <c r="J215" s="103" t="s">
        <v>157</v>
      </c>
      <c r="K215" s="104">
        <v>17.329999999999998</v>
      </c>
      <c r="L215" s="118">
        <v>0</v>
      </c>
      <c r="M215" s="118"/>
      <c r="N215" s="116">
        <f t="shared" si="45"/>
        <v>0</v>
      </c>
      <c r="O215" s="116"/>
      <c r="P215" s="116"/>
      <c r="Q215" s="116"/>
      <c r="R215" s="75"/>
      <c r="T215" s="105" t="s">
        <v>1</v>
      </c>
      <c r="U215" s="27" t="s">
        <v>22</v>
      </c>
      <c r="V215" s="23"/>
      <c r="W215" s="106">
        <f t="shared" si="46"/>
        <v>0</v>
      </c>
      <c r="X215" s="106">
        <v>2.2630000000000001E-2</v>
      </c>
      <c r="Y215" s="106">
        <f t="shared" si="47"/>
        <v>0.39217789999999997</v>
      </c>
      <c r="Z215" s="106">
        <v>0</v>
      </c>
      <c r="AA215" s="107">
        <f t="shared" si="48"/>
        <v>0</v>
      </c>
      <c r="AR215" s="11" t="s">
        <v>290</v>
      </c>
      <c r="AT215" s="11" t="s">
        <v>127</v>
      </c>
      <c r="AU215" s="11" t="s">
        <v>51</v>
      </c>
      <c r="AY215" s="11" t="s">
        <v>125</v>
      </c>
      <c r="BE215" s="51">
        <f t="shared" si="49"/>
        <v>0</v>
      </c>
      <c r="BF215" s="51">
        <f t="shared" si="50"/>
        <v>0</v>
      </c>
      <c r="BG215" s="51">
        <f t="shared" si="51"/>
        <v>0</v>
      </c>
      <c r="BH215" s="51">
        <f t="shared" si="52"/>
        <v>0</v>
      </c>
      <c r="BI215" s="51">
        <f t="shared" si="53"/>
        <v>0</v>
      </c>
      <c r="BJ215" s="11" t="s">
        <v>41</v>
      </c>
      <c r="BK215" s="51">
        <f t="shared" si="54"/>
        <v>0</v>
      </c>
      <c r="BL215" s="11" t="s">
        <v>290</v>
      </c>
      <c r="BM215" s="11" t="s">
        <v>409</v>
      </c>
    </row>
    <row r="216" spans="2:65" s="1" customFormat="1" ht="38.25" customHeight="1">
      <c r="B216" s="72"/>
      <c r="C216" s="101" t="s">
        <v>410</v>
      </c>
      <c r="D216" s="101" t="s">
        <v>127</v>
      </c>
      <c r="E216" s="102" t="s">
        <v>411</v>
      </c>
      <c r="F216" s="117" t="s">
        <v>412</v>
      </c>
      <c r="G216" s="117"/>
      <c r="H216" s="117"/>
      <c r="I216" s="117"/>
      <c r="J216" s="103" t="s">
        <v>157</v>
      </c>
      <c r="K216" s="104">
        <v>7.1749999999999998</v>
      </c>
      <c r="L216" s="118">
        <v>0</v>
      </c>
      <c r="M216" s="118"/>
      <c r="N216" s="116">
        <f t="shared" si="45"/>
        <v>0</v>
      </c>
      <c r="O216" s="116"/>
      <c r="P216" s="116"/>
      <c r="Q216" s="116"/>
      <c r="R216" s="75"/>
      <c r="T216" s="105" t="s">
        <v>1</v>
      </c>
      <c r="U216" s="27" t="s">
        <v>22</v>
      </c>
      <c r="V216" s="23"/>
      <c r="W216" s="106">
        <f t="shared" si="46"/>
        <v>0</v>
      </c>
      <c r="X216" s="106">
        <v>1.874E-2</v>
      </c>
      <c r="Y216" s="106">
        <f t="shared" si="47"/>
        <v>0.13445949999999998</v>
      </c>
      <c r="Z216" s="106">
        <v>0</v>
      </c>
      <c r="AA216" s="107">
        <f t="shared" si="48"/>
        <v>0</v>
      </c>
      <c r="AR216" s="11" t="s">
        <v>290</v>
      </c>
      <c r="AT216" s="11" t="s">
        <v>127</v>
      </c>
      <c r="AU216" s="11" t="s">
        <v>51</v>
      </c>
      <c r="AY216" s="11" t="s">
        <v>125</v>
      </c>
      <c r="BE216" s="51">
        <f t="shared" si="49"/>
        <v>0</v>
      </c>
      <c r="BF216" s="51">
        <f t="shared" si="50"/>
        <v>0</v>
      </c>
      <c r="BG216" s="51">
        <f t="shared" si="51"/>
        <v>0</v>
      </c>
      <c r="BH216" s="51">
        <f t="shared" si="52"/>
        <v>0</v>
      </c>
      <c r="BI216" s="51">
        <f t="shared" si="53"/>
        <v>0</v>
      </c>
      <c r="BJ216" s="11" t="s">
        <v>41</v>
      </c>
      <c r="BK216" s="51">
        <f t="shared" si="54"/>
        <v>0</v>
      </c>
      <c r="BL216" s="11" t="s">
        <v>290</v>
      </c>
      <c r="BM216" s="11" t="s">
        <v>413</v>
      </c>
    </row>
    <row r="217" spans="2:65" s="1" customFormat="1" ht="38.25" customHeight="1">
      <c r="B217" s="72"/>
      <c r="C217" s="101" t="s">
        <v>414</v>
      </c>
      <c r="D217" s="101" t="s">
        <v>127</v>
      </c>
      <c r="E217" s="102" t="s">
        <v>415</v>
      </c>
      <c r="F217" s="117" t="s">
        <v>416</v>
      </c>
      <c r="G217" s="117"/>
      <c r="H217" s="117"/>
      <c r="I217" s="117"/>
      <c r="J217" s="103" t="s">
        <v>179</v>
      </c>
      <c r="K217" s="104">
        <v>3</v>
      </c>
      <c r="L217" s="118">
        <v>0</v>
      </c>
      <c r="M217" s="118"/>
      <c r="N217" s="116">
        <f t="shared" si="45"/>
        <v>0</v>
      </c>
      <c r="O217" s="116"/>
      <c r="P217" s="116"/>
      <c r="Q217" s="116"/>
      <c r="R217" s="75"/>
      <c r="T217" s="105" t="s">
        <v>1</v>
      </c>
      <c r="U217" s="27" t="s">
        <v>22</v>
      </c>
      <c r="V217" s="23"/>
      <c r="W217" s="106">
        <f t="shared" si="46"/>
        <v>0</v>
      </c>
      <c r="X217" s="106">
        <v>2.8369999999999999E-2</v>
      </c>
      <c r="Y217" s="106">
        <f t="shared" si="47"/>
        <v>8.5109999999999991E-2</v>
      </c>
      <c r="Z217" s="106">
        <v>0</v>
      </c>
      <c r="AA217" s="107">
        <f t="shared" si="48"/>
        <v>0</v>
      </c>
      <c r="AR217" s="11" t="s">
        <v>290</v>
      </c>
      <c r="AT217" s="11" t="s">
        <v>127</v>
      </c>
      <c r="AU217" s="11" t="s">
        <v>51</v>
      </c>
      <c r="AY217" s="11" t="s">
        <v>125</v>
      </c>
      <c r="BE217" s="51">
        <f t="shared" si="49"/>
        <v>0</v>
      </c>
      <c r="BF217" s="51">
        <f t="shared" si="50"/>
        <v>0</v>
      </c>
      <c r="BG217" s="51">
        <f t="shared" si="51"/>
        <v>0</v>
      </c>
      <c r="BH217" s="51">
        <f t="shared" si="52"/>
        <v>0</v>
      </c>
      <c r="BI217" s="51">
        <f t="shared" si="53"/>
        <v>0</v>
      </c>
      <c r="BJ217" s="11" t="s">
        <v>41</v>
      </c>
      <c r="BK217" s="51">
        <f t="shared" si="54"/>
        <v>0</v>
      </c>
      <c r="BL217" s="11" t="s">
        <v>290</v>
      </c>
      <c r="BM217" s="11" t="s">
        <v>417</v>
      </c>
    </row>
    <row r="218" spans="2:65" s="1" customFormat="1" ht="25.5" customHeight="1">
      <c r="B218" s="72"/>
      <c r="C218" s="101" t="s">
        <v>418</v>
      </c>
      <c r="D218" s="101" t="s">
        <v>127</v>
      </c>
      <c r="E218" s="102" t="s">
        <v>419</v>
      </c>
      <c r="F218" s="117" t="s">
        <v>420</v>
      </c>
      <c r="G218" s="117"/>
      <c r="H218" s="117"/>
      <c r="I218" s="117"/>
      <c r="J218" s="103" t="s">
        <v>157</v>
      </c>
      <c r="K218" s="104">
        <v>3.383</v>
      </c>
      <c r="L218" s="118">
        <v>0</v>
      </c>
      <c r="M218" s="118"/>
      <c r="N218" s="116">
        <f t="shared" si="45"/>
        <v>0</v>
      </c>
      <c r="O218" s="116"/>
      <c r="P218" s="116"/>
      <c r="Q218" s="116"/>
      <c r="R218" s="75"/>
      <c r="T218" s="105" t="s">
        <v>1</v>
      </c>
      <c r="U218" s="27" t="s">
        <v>22</v>
      </c>
      <c r="V218" s="23"/>
      <c r="W218" s="106">
        <f t="shared" si="46"/>
        <v>0</v>
      </c>
      <c r="X218" s="106">
        <v>1.779E-2</v>
      </c>
      <c r="Y218" s="106">
        <f t="shared" si="47"/>
        <v>6.0183569999999999E-2</v>
      </c>
      <c r="Z218" s="106">
        <v>0</v>
      </c>
      <c r="AA218" s="107">
        <f t="shared" si="48"/>
        <v>0</v>
      </c>
      <c r="AR218" s="11" t="s">
        <v>290</v>
      </c>
      <c r="AT218" s="11" t="s">
        <v>127</v>
      </c>
      <c r="AU218" s="11" t="s">
        <v>51</v>
      </c>
      <c r="AY218" s="11" t="s">
        <v>125</v>
      </c>
      <c r="BE218" s="51">
        <f t="shared" si="49"/>
        <v>0</v>
      </c>
      <c r="BF218" s="51">
        <f t="shared" si="50"/>
        <v>0</v>
      </c>
      <c r="BG218" s="51">
        <f t="shared" si="51"/>
        <v>0</v>
      </c>
      <c r="BH218" s="51">
        <f t="shared" si="52"/>
        <v>0</v>
      </c>
      <c r="BI218" s="51">
        <f t="shared" si="53"/>
        <v>0</v>
      </c>
      <c r="BJ218" s="11" t="s">
        <v>41</v>
      </c>
      <c r="BK218" s="51">
        <f t="shared" si="54"/>
        <v>0</v>
      </c>
      <c r="BL218" s="11" t="s">
        <v>290</v>
      </c>
      <c r="BM218" s="11" t="s">
        <v>421</v>
      </c>
    </row>
    <row r="219" spans="2:65" s="1" customFormat="1" ht="25.5" customHeight="1">
      <c r="B219" s="72"/>
      <c r="C219" s="101" t="s">
        <v>422</v>
      </c>
      <c r="D219" s="101" t="s">
        <v>127</v>
      </c>
      <c r="E219" s="102" t="s">
        <v>423</v>
      </c>
      <c r="F219" s="117" t="s">
        <v>424</v>
      </c>
      <c r="G219" s="117"/>
      <c r="H219" s="117"/>
      <c r="I219" s="117"/>
      <c r="J219" s="103" t="s">
        <v>348</v>
      </c>
      <c r="K219" s="112">
        <v>0</v>
      </c>
      <c r="L219" s="118">
        <v>0</v>
      </c>
      <c r="M219" s="118"/>
      <c r="N219" s="116">
        <f t="shared" si="45"/>
        <v>0</v>
      </c>
      <c r="O219" s="116"/>
      <c r="P219" s="116"/>
      <c r="Q219" s="116"/>
      <c r="R219" s="75"/>
      <c r="T219" s="105" t="s">
        <v>1</v>
      </c>
      <c r="U219" s="27" t="s">
        <v>22</v>
      </c>
      <c r="V219" s="23"/>
      <c r="W219" s="106">
        <f t="shared" si="46"/>
        <v>0</v>
      </c>
      <c r="X219" s="106">
        <v>0</v>
      </c>
      <c r="Y219" s="106">
        <f t="shared" si="47"/>
        <v>0</v>
      </c>
      <c r="Z219" s="106">
        <v>0</v>
      </c>
      <c r="AA219" s="107">
        <f t="shared" si="48"/>
        <v>0</v>
      </c>
      <c r="AR219" s="11" t="s">
        <v>290</v>
      </c>
      <c r="AT219" s="11" t="s">
        <v>127</v>
      </c>
      <c r="AU219" s="11" t="s">
        <v>51</v>
      </c>
      <c r="AY219" s="11" t="s">
        <v>125</v>
      </c>
      <c r="BE219" s="51">
        <f t="shared" si="49"/>
        <v>0</v>
      </c>
      <c r="BF219" s="51">
        <f t="shared" si="50"/>
        <v>0</v>
      </c>
      <c r="BG219" s="51">
        <f t="shared" si="51"/>
        <v>0</v>
      </c>
      <c r="BH219" s="51">
        <f t="shared" si="52"/>
        <v>0</v>
      </c>
      <c r="BI219" s="51">
        <f t="shared" si="53"/>
        <v>0</v>
      </c>
      <c r="BJ219" s="11" t="s">
        <v>41</v>
      </c>
      <c r="BK219" s="51">
        <f t="shared" si="54"/>
        <v>0</v>
      </c>
      <c r="BL219" s="11" t="s">
        <v>290</v>
      </c>
      <c r="BM219" s="11" t="s">
        <v>425</v>
      </c>
    </row>
    <row r="220" spans="2:65" s="5" customFormat="1" ht="29.85" customHeight="1">
      <c r="B220" s="90"/>
      <c r="C220" s="91"/>
      <c r="D220" s="100" t="s">
        <v>98</v>
      </c>
      <c r="E220" s="100"/>
      <c r="F220" s="100"/>
      <c r="G220" s="100"/>
      <c r="H220" s="100"/>
      <c r="I220" s="100"/>
      <c r="J220" s="100"/>
      <c r="K220" s="100"/>
      <c r="L220" s="100"/>
      <c r="M220" s="100"/>
      <c r="N220" s="114">
        <f>BK220</f>
        <v>0</v>
      </c>
      <c r="O220" s="115"/>
      <c r="P220" s="115"/>
      <c r="Q220" s="115"/>
      <c r="R220" s="93"/>
      <c r="T220" s="94"/>
      <c r="U220" s="91"/>
      <c r="V220" s="91"/>
      <c r="W220" s="95">
        <f>SUM(W221:W225)</f>
        <v>0</v>
      </c>
      <c r="X220" s="91"/>
      <c r="Y220" s="95">
        <f>SUM(Y221:Y225)</f>
        <v>0.14899999999999999</v>
      </c>
      <c r="Z220" s="91"/>
      <c r="AA220" s="96">
        <f>SUM(AA221:AA225)</f>
        <v>8.6649999999999991E-2</v>
      </c>
      <c r="AR220" s="97" t="s">
        <v>51</v>
      </c>
      <c r="AT220" s="98" t="s">
        <v>38</v>
      </c>
      <c r="AU220" s="98" t="s">
        <v>41</v>
      </c>
      <c r="AY220" s="97" t="s">
        <v>125</v>
      </c>
      <c r="BK220" s="99">
        <f>SUM(BK221:BK225)</f>
        <v>0</v>
      </c>
    </row>
    <row r="221" spans="2:65" s="1" customFormat="1" ht="16.5" customHeight="1">
      <c r="B221" s="72"/>
      <c r="C221" s="101" t="s">
        <v>426</v>
      </c>
      <c r="D221" s="101" t="s">
        <v>127</v>
      </c>
      <c r="E221" s="102" t="s">
        <v>427</v>
      </c>
      <c r="F221" s="117" t="s">
        <v>428</v>
      </c>
      <c r="G221" s="117"/>
      <c r="H221" s="117"/>
      <c r="I221" s="117"/>
      <c r="J221" s="103" t="s">
        <v>157</v>
      </c>
      <c r="K221" s="104">
        <v>17.329999999999998</v>
      </c>
      <c r="L221" s="118">
        <v>0</v>
      </c>
      <c r="M221" s="118"/>
      <c r="N221" s="116">
        <f>ROUND(L221*K221,2)</f>
        <v>0</v>
      </c>
      <c r="O221" s="116"/>
      <c r="P221" s="116"/>
      <c r="Q221" s="116"/>
      <c r="R221" s="75"/>
      <c r="T221" s="105" t="s">
        <v>1</v>
      </c>
      <c r="U221" s="27" t="s">
        <v>22</v>
      </c>
      <c r="V221" s="23"/>
      <c r="W221" s="106">
        <f>V221*K221</f>
        <v>0</v>
      </c>
      <c r="X221" s="106">
        <v>0</v>
      </c>
      <c r="Y221" s="106">
        <f>X221*K221</f>
        <v>0</v>
      </c>
      <c r="Z221" s="106">
        <v>5.0000000000000001E-3</v>
      </c>
      <c r="AA221" s="107">
        <f>Z221*K221</f>
        <v>8.6649999999999991E-2</v>
      </c>
      <c r="AR221" s="11" t="s">
        <v>290</v>
      </c>
      <c r="AT221" s="11" t="s">
        <v>127</v>
      </c>
      <c r="AU221" s="11" t="s">
        <v>51</v>
      </c>
      <c r="AY221" s="11" t="s">
        <v>125</v>
      </c>
      <c r="BE221" s="51">
        <f>IF(U221="základní",N221,0)</f>
        <v>0</v>
      </c>
      <c r="BF221" s="51">
        <f>IF(U221="snížená",N221,0)</f>
        <v>0</v>
      </c>
      <c r="BG221" s="51">
        <f>IF(U221="zákl. přenesená",N221,0)</f>
        <v>0</v>
      </c>
      <c r="BH221" s="51">
        <f>IF(U221="sníž. přenesená",N221,0)</f>
        <v>0</v>
      </c>
      <c r="BI221" s="51">
        <f>IF(U221="nulová",N221,0)</f>
        <v>0</v>
      </c>
      <c r="BJ221" s="11" t="s">
        <v>41</v>
      </c>
      <c r="BK221" s="51">
        <f>ROUND(L221*K221,2)</f>
        <v>0</v>
      </c>
      <c r="BL221" s="11" t="s">
        <v>290</v>
      </c>
      <c r="BM221" s="11" t="s">
        <v>429</v>
      </c>
    </row>
    <row r="222" spans="2:65" s="1" customFormat="1" ht="25.5" customHeight="1">
      <c r="B222" s="72"/>
      <c r="C222" s="101" t="s">
        <v>430</v>
      </c>
      <c r="D222" s="101" t="s">
        <v>127</v>
      </c>
      <c r="E222" s="102" t="s">
        <v>431</v>
      </c>
      <c r="F222" s="117" t="s">
        <v>432</v>
      </c>
      <c r="G222" s="117"/>
      <c r="H222" s="117"/>
      <c r="I222" s="117"/>
      <c r="J222" s="103" t="s">
        <v>179</v>
      </c>
      <c r="K222" s="104">
        <v>3</v>
      </c>
      <c r="L222" s="118">
        <v>0</v>
      </c>
      <c r="M222" s="118"/>
      <c r="N222" s="116">
        <f>ROUND(L222*K222,2)</f>
        <v>0</v>
      </c>
      <c r="O222" s="116"/>
      <c r="P222" s="116"/>
      <c r="Q222" s="116"/>
      <c r="R222" s="75"/>
      <c r="T222" s="105" t="s">
        <v>1</v>
      </c>
      <c r="U222" s="27" t="s">
        <v>22</v>
      </c>
      <c r="V222" s="23"/>
      <c r="W222" s="106">
        <f>V222*K222</f>
        <v>0</v>
      </c>
      <c r="X222" s="106">
        <v>0</v>
      </c>
      <c r="Y222" s="106">
        <f>X222*K222</f>
        <v>0</v>
      </c>
      <c r="Z222" s="106">
        <v>0</v>
      </c>
      <c r="AA222" s="107">
        <f>Z222*K222</f>
        <v>0</v>
      </c>
      <c r="AR222" s="11" t="s">
        <v>290</v>
      </c>
      <c r="AT222" s="11" t="s">
        <v>127</v>
      </c>
      <c r="AU222" s="11" t="s">
        <v>51</v>
      </c>
      <c r="AY222" s="11" t="s">
        <v>125</v>
      </c>
      <c r="BE222" s="51">
        <f>IF(U222="základní",N222,0)</f>
        <v>0</v>
      </c>
      <c r="BF222" s="51">
        <f>IF(U222="snížená",N222,0)</f>
        <v>0</v>
      </c>
      <c r="BG222" s="51">
        <f>IF(U222="zákl. přenesená",N222,0)</f>
        <v>0</v>
      </c>
      <c r="BH222" s="51">
        <f>IF(U222="sníž. přenesená",N222,0)</f>
        <v>0</v>
      </c>
      <c r="BI222" s="51">
        <f>IF(U222="nulová",N222,0)</f>
        <v>0</v>
      </c>
      <c r="BJ222" s="11" t="s">
        <v>41</v>
      </c>
      <c r="BK222" s="51">
        <f>ROUND(L222*K222,2)</f>
        <v>0</v>
      </c>
      <c r="BL222" s="11" t="s">
        <v>290</v>
      </c>
      <c r="BM222" s="11" t="s">
        <v>433</v>
      </c>
    </row>
    <row r="223" spans="2:65" s="1" customFormat="1" ht="38.25" customHeight="1">
      <c r="B223" s="72"/>
      <c r="C223" s="108" t="s">
        <v>434</v>
      </c>
      <c r="D223" s="108" t="s">
        <v>134</v>
      </c>
      <c r="E223" s="109" t="s">
        <v>435</v>
      </c>
      <c r="F223" s="120" t="s">
        <v>436</v>
      </c>
      <c r="G223" s="120"/>
      <c r="H223" s="120"/>
      <c r="I223" s="120"/>
      <c r="J223" s="110" t="s">
        <v>179</v>
      </c>
      <c r="K223" s="111">
        <v>2</v>
      </c>
      <c r="L223" s="121">
        <v>0</v>
      </c>
      <c r="M223" s="121"/>
      <c r="N223" s="119">
        <f>ROUND(L223*K223,2)</f>
        <v>0</v>
      </c>
      <c r="O223" s="116"/>
      <c r="P223" s="116"/>
      <c r="Q223" s="116"/>
      <c r="R223" s="75"/>
      <c r="T223" s="105" t="s">
        <v>1</v>
      </c>
      <c r="U223" s="27" t="s">
        <v>22</v>
      </c>
      <c r="V223" s="23"/>
      <c r="W223" s="106">
        <f>V223*K223</f>
        <v>0</v>
      </c>
      <c r="X223" s="106">
        <v>4.8000000000000001E-2</v>
      </c>
      <c r="Y223" s="106">
        <f>X223*K223</f>
        <v>9.6000000000000002E-2</v>
      </c>
      <c r="Z223" s="106">
        <v>0</v>
      </c>
      <c r="AA223" s="107">
        <f>Z223*K223</f>
        <v>0</v>
      </c>
      <c r="AR223" s="11" t="s">
        <v>137</v>
      </c>
      <c r="AT223" s="11" t="s">
        <v>134</v>
      </c>
      <c r="AU223" s="11" t="s">
        <v>51</v>
      </c>
      <c r="AY223" s="11" t="s">
        <v>125</v>
      </c>
      <c r="BE223" s="51">
        <f>IF(U223="základní",N223,0)</f>
        <v>0</v>
      </c>
      <c r="BF223" s="51">
        <f>IF(U223="snížená",N223,0)</f>
        <v>0</v>
      </c>
      <c r="BG223" s="51">
        <f>IF(U223="zákl. přenesená",N223,0)</f>
        <v>0</v>
      </c>
      <c r="BH223" s="51">
        <f>IF(U223="sníž. přenesená",N223,0)</f>
        <v>0</v>
      </c>
      <c r="BI223" s="51">
        <f>IF(U223="nulová",N223,0)</f>
        <v>0</v>
      </c>
      <c r="BJ223" s="11" t="s">
        <v>41</v>
      </c>
      <c r="BK223" s="51">
        <f>ROUND(L223*K223,2)</f>
        <v>0</v>
      </c>
      <c r="BL223" s="11" t="s">
        <v>131</v>
      </c>
      <c r="BM223" s="11" t="s">
        <v>437</v>
      </c>
    </row>
    <row r="224" spans="2:65" s="1" customFormat="1" ht="38.25" customHeight="1">
      <c r="B224" s="72"/>
      <c r="C224" s="108" t="s">
        <v>438</v>
      </c>
      <c r="D224" s="108" t="s">
        <v>134</v>
      </c>
      <c r="E224" s="109" t="s">
        <v>439</v>
      </c>
      <c r="F224" s="120" t="s">
        <v>440</v>
      </c>
      <c r="G224" s="120"/>
      <c r="H224" s="120"/>
      <c r="I224" s="120"/>
      <c r="J224" s="110" t="s">
        <v>179</v>
      </c>
      <c r="K224" s="111">
        <v>1</v>
      </c>
      <c r="L224" s="121">
        <v>0</v>
      </c>
      <c r="M224" s="121"/>
      <c r="N224" s="119">
        <f>ROUND(L224*K224,2)</f>
        <v>0</v>
      </c>
      <c r="O224" s="116"/>
      <c r="P224" s="116"/>
      <c r="Q224" s="116"/>
      <c r="R224" s="75"/>
      <c r="T224" s="105" t="s">
        <v>1</v>
      </c>
      <c r="U224" s="27" t="s">
        <v>22</v>
      </c>
      <c r="V224" s="23"/>
      <c r="W224" s="106">
        <f>V224*K224</f>
        <v>0</v>
      </c>
      <c r="X224" s="106">
        <v>5.2999999999999999E-2</v>
      </c>
      <c r="Y224" s="106">
        <f>X224*K224</f>
        <v>5.2999999999999999E-2</v>
      </c>
      <c r="Z224" s="106">
        <v>0</v>
      </c>
      <c r="AA224" s="107">
        <f>Z224*K224</f>
        <v>0</v>
      </c>
      <c r="AR224" s="11" t="s">
        <v>137</v>
      </c>
      <c r="AT224" s="11" t="s">
        <v>134</v>
      </c>
      <c r="AU224" s="11" t="s">
        <v>51</v>
      </c>
      <c r="AY224" s="11" t="s">
        <v>125</v>
      </c>
      <c r="BE224" s="51">
        <f>IF(U224="základní",N224,0)</f>
        <v>0</v>
      </c>
      <c r="BF224" s="51">
        <f>IF(U224="snížená",N224,0)</f>
        <v>0</v>
      </c>
      <c r="BG224" s="51">
        <f>IF(U224="zákl. přenesená",N224,0)</f>
        <v>0</v>
      </c>
      <c r="BH224" s="51">
        <f>IF(U224="sníž. přenesená",N224,0)</f>
        <v>0</v>
      </c>
      <c r="BI224" s="51">
        <f>IF(U224="nulová",N224,0)</f>
        <v>0</v>
      </c>
      <c r="BJ224" s="11" t="s">
        <v>41</v>
      </c>
      <c r="BK224" s="51">
        <f>ROUND(L224*K224,2)</f>
        <v>0</v>
      </c>
      <c r="BL224" s="11" t="s">
        <v>131</v>
      </c>
      <c r="BM224" s="11" t="s">
        <v>441</v>
      </c>
    </row>
    <row r="225" spans="2:65" s="1" customFormat="1" ht="25.5" customHeight="1">
      <c r="B225" s="72"/>
      <c r="C225" s="101" t="s">
        <v>442</v>
      </c>
      <c r="D225" s="101" t="s">
        <v>127</v>
      </c>
      <c r="E225" s="102" t="s">
        <v>443</v>
      </c>
      <c r="F225" s="117" t="s">
        <v>444</v>
      </c>
      <c r="G225" s="117"/>
      <c r="H225" s="117"/>
      <c r="I225" s="117"/>
      <c r="J225" s="103" t="s">
        <v>348</v>
      </c>
      <c r="K225" s="112">
        <v>0</v>
      </c>
      <c r="L225" s="118">
        <v>0</v>
      </c>
      <c r="M225" s="118"/>
      <c r="N225" s="116">
        <f>ROUND(L225*K225,2)</f>
        <v>0</v>
      </c>
      <c r="O225" s="116"/>
      <c r="P225" s="116"/>
      <c r="Q225" s="116"/>
      <c r="R225" s="75"/>
      <c r="T225" s="105" t="s">
        <v>1</v>
      </c>
      <c r="U225" s="27" t="s">
        <v>22</v>
      </c>
      <c r="V225" s="23"/>
      <c r="W225" s="106">
        <f>V225*K225</f>
        <v>0</v>
      </c>
      <c r="X225" s="106">
        <v>0</v>
      </c>
      <c r="Y225" s="106">
        <f>X225*K225</f>
        <v>0</v>
      </c>
      <c r="Z225" s="106">
        <v>0</v>
      </c>
      <c r="AA225" s="107">
        <f>Z225*K225</f>
        <v>0</v>
      </c>
      <c r="AR225" s="11" t="s">
        <v>290</v>
      </c>
      <c r="AT225" s="11" t="s">
        <v>127</v>
      </c>
      <c r="AU225" s="11" t="s">
        <v>51</v>
      </c>
      <c r="AY225" s="11" t="s">
        <v>125</v>
      </c>
      <c r="BE225" s="51">
        <f>IF(U225="základní",N225,0)</f>
        <v>0</v>
      </c>
      <c r="BF225" s="51">
        <f>IF(U225="snížená",N225,0)</f>
        <v>0</v>
      </c>
      <c r="BG225" s="51">
        <f>IF(U225="zákl. přenesená",N225,0)</f>
        <v>0</v>
      </c>
      <c r="BH225" s="51">
        <f>IF(U225="sníž. přenesená",N225,0)</f>
        <v>0</v>
      </c>
      <c r="BI225" s="51">
        <f>IF(U225="nulová",N225,0)</f>
        <v>0</v>
      </c>
      <c r="BJ225" s="11" t="s">
        <v>41</v>
      </c>
      <c r="BK225" s="51">
        <f>ROUND(L225*K225,2)</f>
        <v>0</v>
      </c>
      <c r="BL225" s="11" t="s">
        <v>290</v>
      </c>
      <c r="BM225" s="11" t="s">
        <v>445</v>
      </c>
    </row>
    <row r="226" spans="2:65" s="5" customFormat="1" ht="29.85" customHeight="1">
      <c r="B226" s="90"/>
      <c r="C226" s="91"/>
      <c r="D226" s="100" t="s">
        <v>99</v>
      </c>
      <c r="E226" s="100"/>
      <c r="F226" s="100"/>
      <c r="G226" s="100"/>
      <c r="H226" s="100"/>
      <c r="I226" s="100"/>
      <c r="J226" s="100"/>
      <c r="K226" s="100"/>
      <c r="L226" s="100"/>
      <c r="M226" s="100"/>
      <c r="N226" s="114">
        <f>BK226</f>
        <v>0</v>
      </c>
      <c r="O226" s="115"/>
      <c r="P226" s="115"/>
      <c r="Q226" s="115"/>
      <c r="R226" s="93"/>
      <c r="T226" s="94"/>
      <c r="U226" s="91"/>
      <c r="V226" s="91"/>
      <c r="W226" s="95">
        <f>SUM(W227:W231)</f>
        <v>0</v>
      </c>
      <c r="X226" s="91"/>
      <c r="Y226" s="95">
        <f>SUM(Y227:Y231)</f>
        <v>0.92929139999999999</v>
      </c>
      <c r="Z226" s="91"/>
      <c r="AA226" s="96">
        <f>SUM(AA227:AA231)</f>
        <v>0</v>
      </c>
      <c r="AR226" s="97" t="s">
        <v>51</v>
      </c>
      <c r="AT226" s="98" t="s">
        <v>38</v>
      </c>
      <c r="AU226" s="98" t="s">
        <v>41</v>
      </c>
      <c r="AY226" s="97" t="s">
        <v>125</v>
      </c>
      <c r="BK226" s="99">
        <f>SUM(BK227:BK231)</f>
        <v>0</v>
      </c>
    </row>
    <row r="227" spans="2:65" s="1" customFormat="1" ht="38.25" customHeight="1">
      <c r="B227" s="72"/>
      <c r="C227" s="101" t="s">
        <v>446</v>
      </c>
      <c r="D227" s="101" t="s">
        <v>127</v>
      </c>
      <c r="E227" s="102" t="s">
        <v>447</v>
      </c>
      <c r="F227" s="117" t="s">
        <v>448</v>
      </c>
      <c r="G227" s="117"/>
      <c r="H227" s="117"/>
      <c r="I227" s="117"/>
      <c r="J227" s="103" t="s">
        <v>157</v>
      </c>
      <c r="K227" s="104">
        <v>54.06</v>
      </c>
      <c r="L227" s="118">
        <v>0</v>
      </c>
      <c r="M227" s="118"/>
      <c r="N227" s="116">
        <f>ROUND(L227*K227,2)</f>
        <v>0</v>
      </c>
      <c r="O227" s="116"/>
      <c r="P227" s="116"/>
      <c r="Q227" s="116"/>
      <c r="R227" s="75"/>
      <c r="T227" s="105" t="s">
        <v>1</v>
      </c>
      <c r="U227" s="27" t="s">
        <v>22</v>
      </c>
      <c r="V227" s="23"/>
      <c r="W227" s="106">
        <f>V227*K227</f>
        <v>0</v>
      </c>
      <c r="X227" s="106">
        <v>3.0000000000000001E-3</v>
      </c>
      <c r="Y227" s="106">
        <f>X227*K227</f>
        <v>0.16218000000000002</v>
      </c>
      <c r="Z227" s="106">
        <v>0</v>
      </c>
      <c r="AA227" s="107">
        <f>Z227*K227</f>
        <v>0</v>
      </c>
      <c r="AR227" s="11" t="s">
        <v>290</v>
      </c>
      <c r="AT227" s="11" t="s">
        <v>127</v>
      </c>
      <c r="AU227" s="11" t="s">
        <v>51</v>
      </c>
      <c r="AY227" s="11" t="s">
        <v>125</v>
      </c>
      <c r="BE227" s="51">
        <f>IF(U227="základní",N227,0)</f>
        <v>0</v>
      </c>
      <c r="BF227" s="51">
        <f>IF(U227="snížená",N227,0)</f>
        <v>0</v>
      </c>
      <c r="BG227" s="51">
        <f>IF(U227="zákl. přenesená",N227,0)</f>
        <v>0</v>
      </c>
      <c r="BH227" s="51">
        <f>IF(U227="sníž. přenesená",N227,0)</f>
        <v>0</v>
      </c>
      <c r="BI227" s="51">
        <f>IF(U227="nulová",N227,0)</f>
        <v>0</v>
      </c>
      <c r="BJ227" s="11" t="s">
        <v>41</v>
      </c>
      <c r="BK227" s="51">
        <f>ROUND(L227*K227,2)</f>
        <v>0</v>
      </c>
      <c r="BL227" s="11" t="s">
        <v>290</v>
      </c>
      <c r="BM227" s="11" t="s">
        <v>449</v>
      </c>
    </row>
    <row r="228" spans="2:65" s="1" customFormat="1" ht="25.5" customHeight="1">
      <c r="B228" s="72"/>
      <c r="C228" s="108" t="s">
        <v>450</v>
      </c>
      <c r="D228" s="108" t="s">
        <v>134</v>
      </c>
      <c r="E228" s="109" t="s">
        <v>451</v>
      </c>
      <c r="F228" s="120" t="s">
        <v>452</v>
      </c>
      <c r="G228" s="120"/>
      <c r="H228" s="120"/>
      <c r="I228" s="120"/>
      <c r="J228" s="110" t="s">
        <v>157</v>
      </c>
      <c r="K228" s="111">
        <v>59.466000000000001</v>
      </c>
      <c r="L228" s="121">
        <v>0</v>
      </c>
      <c r="M228" s="121"/>
      <c r="N228" s="119">
        <f>ROUND(L228*K228,2)</f>
        <v>0</v>
      </c>
      <c r="O228" s="116"/>
      <c r="P228" s="116"/>
      <c r="Q228" s="116"/>
      <c r="R228" s="75"/>
      <c r="T228" s="105" t="s">
        <v>1</v>
      </c>
      <c r="U228" s="27" t="s">
        <v>22</v>
      </c>
      <c r="V228" s="23"/>
      <c r="W228" s="106">
        <f>V228*K228</f>
        <v>0</v>
      </c>
      <c r="X228" s="106">
        <v>1.29E-2</v>
      </c>
      <c r="Y228" s="106">
        <f>X228*K228</f>
        <v>0.7671114</v>
      </c>
      <c r="Z228" s="106">
        <v>0</v>
      </c>
      <c r="AA228" s="107">
        <f>Z228*K228</f>
        <v>0</v>
      </c>
      <c r="AR228" s="11" t="s">
        <v>246</v>
      </c>
      <c r="AT228" s="11" t="s">
        <v>134</v>
      </c>
      <c r="AU228" s="11" t="s">
        <v>51</v>
      </c>
      <c r="AY228" s="11" t="s">
        <v>125</v>
      </c>
      <c r="BE228" s="51">
        <f>IF(U228="základní",N228,0)</f>
        <v>0</v>
      </c>
      <c r="BF228" s="51">
        <f>IF(U228="snížená",N228,0)</f>
        <v>0</v>
      </c>
      <c r="BG228" s="51">
        <f>IF(U228="zákl. přenesená",N228,0)</f>
        <v>0</v>
      </c>
      <c r="BH228" s="51">
        <f>IF(U228="sníž. přenesená",N228,0)</f>
        <v>0</v>
      </c>
      <c r="BI228" s="51">
        <f>IF(U228="nulová",N228,0)</f>
        <v>0</v>
      </c>
      <c r="BJ228" s="11" t="s">
        <v>41</v>
      </c>
      <c r="BK228" s="51">
        <f>ROUND(L228*K228,2)</f>
        <v>0</v>
      </c>
      <c r="BL228" s="11" t="s">
        <v>290</v>
      </c>
      <c r="BM228" s="11" t="s">
        <v>453</v>
      </c>
    </row>
    <row r="229" spans="2:65" s="1" customFormat="1" ht="25.5" customHeight="1">
      <c r="B229" s="72"/>
      <c r="C229" s="101" t="s">
        <v>454</v>
      </c>
      <c r="D229" s="101" t="s">
        <v>127</v>
      </c>
      <c r="E229" s="102" t="s">
        <v>455</v>
      </c>
      <c r="F229" s="117" t="s">
        <v>456</v>
      </c>
      <c r="G229" s="117"/>
      <c r="H229" s="117"/>
      <c r="I229" s="117"/>
      <c r="J229" s="103" t="s">
        <v>157</v>
      </c>
      <c r="K229" s="104">
        <v>54.06</v>
      </c>
      <c r="L229" s="118">
        <v>0</v>
      </c>
      <c r="M229" s="118"/>
      <c r="N229" s="116">
        <f>ROUND(L229*K229,2)</f>
        <v>0</v>
      </c>
      <c r="O229" s="116"/>
      <c r="P229" s="116"/>
      <c r="Q229" s="116"/>
      <c r="R229" s="75"/>
      <c r="T229" s="105" t="s">
        <v>1</v>
      </c>
      <c r="U229" s="27" t="s">
        <v>22</v>
      </c>
      <c r="V229" s="23"/>
      <c r="W229" s="106">
        <f>V229*K229</f>
        <v>0</v>
      </c>
      <c r="X229" s="106">
        <v>0</v>
      </c>
      <c r="Y229" s="106">
        <f>X229*K229</f>
        <v>0</v>
      </c>
      <c r="Z229" s="106">
        <v>0</v>
      </c>
      <c r="AA229" s="107">
        <f>Z229*K229</f>
        <v>0</v>
      </c>
      <c r="AR229" s="11" t="s">
        <v>290</v>
      </c>
      <c r="AT229" s="11" t="s">
        <v>127</v>
      </c>
      <c r="AU229" s="11" t="s">
        <v>51</v>
      </c>
      <c r="AY229" s="11" t="s">
        <v>125</v>
      </c>
      <c r="BE229" s="51">
        <f>IF(U229="základní",N229,0)</f>
        <v>0</v>
      </c>
      <c r="BF229" s="51">
        <f>IF(U229="snížená",N229,0)</f>
        <v>0</v>
      </c>
      <c r="BG229" s="51">
        <f>IF(U229="zákl. přenesená",N229,0)</f>
        <v>0</v>
      </c>
      <c r="BH229" s="51">
        <f>IF(U229="sníž. přenesená",N229,0)</f>
        <v>0</v>
      </c>
      <c r="BI229" s="51">
        <f>IF(U229="nulová",N229,0)</f>
        <v>0</v>
      </c>
      <c r="BJ229" s="11" t="s">
        <v>41</v>
      </c>
      <c r="BK229" s="51">
        <f>ROUND(L229*K229,2)</f>
        <v>0</v>
      </c>
      <c r="BL229" s="11" t="s">
        <v>290</v>
      </c>
      <c r="BM229" s="11" t="s">
        <v>457</v>
      </c>
    </row>
    <row r="230" spans="2:65" s="1" customFormat="1" ht="25.5" customHeight="1">
      <c r="B230" s="72"/>
      <c r="C230" s="101" t="s">
        <v>458</v>
      </c>
      <c r="D230" s="101" t="s">
        <v>127</v>
      </c>
      <c r="E230" s="102" t="s">
        <v>459</v>
      </c>
      <c r="F230" s="117" t="s">
        <v>460</v>
      </c>
      <c r="G230" s="117"/>
      <c r="H230" s="117"/>
      <c r="I230" s="117"/>
      <c r="J230" s="103" t="s">
        <v>157</v>
      </c>
      <c r="K230" s="104">
        <v>54.06</v>
      </c>
      <c r="L230" s="118">
        <v>0</v>
      </c>
      <c r="M230" s="118"/>
      <c r="N230" s="116">
        <f>ROUND(L230*K230,2)</f>
        <v>0</v>
      </c>
      <c r="O230" s="116"/>
      <c r="P230" s="116"/>
      <c r="Q230" s="116"/>
      <c r="R230" s="75"/>
      <c r="T230" s="105" t="s">
        <v>1</v>
      </c>
      <c r="U230" s="27" t="s">
        <v>22</v>
      </c>
      <c r="V230" s="23"/>
      <c r="W230" s="106">
        <f>V230*K230</f>
        <v>0</v>
      </c>
      <c r="X230" s="106">
        <v>0</v>
      </c>
      <c r="Y230" s="106">
        <f>X230*K230</f>
        <v>0</v>
      </c>
      <c r="Z230" s="106">
        <v>0</v>
      </c>
      <c r="AA230" s="107">
        <f>Z230*K230</f>
        <v>0</v>
      </c>
      <c r="AR230" s="11" t="s">
        <v>290</v>
      </c>
      <c r="AT230" s="11" t="s">
        <v>127</v>
      </c>
      <c r="AU230" s="11" t="s">
        <v>51</v>
      </c>
      <c r="AY230" s="11" t="s">
        <v>125</v>
      </c>
      <c r="BE230" s="51">
        <f>IF(U230="základní",N230,0)</f>
        <v>0</v>
      </c>
      <c r="BF230" s="51">
        <f>IF(U230="snížená",N230,0)</f>
        <v>0</v>
      </c>
      <c r="BG230" s="51">
        <f>IF(U230="zákl. přenesená",N230,0)</f>
        <v>0</v>
      </c>
      <c r="BH230" s="51">
        <f>IF(U230="sníž. přenesená",N230,0)</f>
        <v>0</v>
      </c>
      <c r="BI230" s="51">
        <f>IF(U230="nulová",N230,0)</f>
        <v>0</v>
      </c>
      <c r="BJ230" s="11" t="s">
        <v>41</v>
      </c>
      <c r="BK230" s="51">
        <f>ROUND(L230*K230,2)</f>
        <v>0</v>
      </c>
      <c r="BL230" s="11" t="s">
        <v>290</v>
      </c>
      <c r="BM230" s="11" t="s">
        <v>461</v>
      </c>
    </row>
    <row r="231" spans="2:65" s="1" customFormat="1" ht="25.5" customHeight="1">
      <c r="B231" s="72"/>
      <c r="C231" s="101" t="s">
        <v>462</v>
      </c>
      <c r="D231" s="101" t="s">
        <v>127</v>
      </c>
      <c r="E231" s="102" t="s">
        <v>463</v>
      </c>
      <c r="F231" s="117" t="s">
        <v>464</v>
      </c>
      <c r="G231" s="117"/>
      <c r="H231" s="117"/>
      <c r="I231" s="117"/>
      <c r="J231" s="103" t="s">
        <v>348</v>
      </c>
      <c r="K231" s="112">
        <v>0</v>
      </c>
      <c r="L231" s="118">
        <v>0</v>
      </c>
      <c r="M231" s="118"/>
      <c r="N231" s="116">
        <f>ROUND(L231*K231,2)</f>
        <v>0</v>
      </c>
      <c r="O231" s="116"/>
      <c r="P231" s="116"/>
      <c r="Q231" s="116"/>
      <c r="R231" s="75"/>
      <c r="T231" s="105" t="s">
        <v>1</v>
      </c>
      <c r="U231" s="27" t="s">
        <v>22</v>
      </c>
      <c r="V231" s="23"/>
      <c r="W231" s="106">
        <f>V231*K231</f>
        <v>0</v>
      </c>
      <c r="X231" s="106">
        <v>0</v>
      </c>
      <c r="Y231" s="106">
        <f>X231*K231</f>
        <v>0</v>
      </c>
      <c r="Z231" s="106">
        <v>0</v>
      </c>
      <c r="AA231" s="107">
        <f>Z231*K231</f>
        <v>0</v>
      </c>
      <c r="AR231" s="11" t="s">
        <v>290</v>
      </c>
      <c r="AT231" s="11" t="s">
        <v>127</v>
      </c>
      <c r="AU231" s="11" t="s">
        <v>51</v>
      </c>
      <c r="AY231" s="11" t="s">
        <v>125</v>
      </c>
      <c r="BE231" s="51">
        <f>IF(U231="základní",N231,0)</f>
        <v>0</v>
      </c>
      <c r="BF231" s="51">
        <f>IF(U231="snížená",N231,0)</f>
        <v>0</v>
      </c>
      <c r="BG231" s="51">
        <f>IF(U231="zákl. přenesená",N231,0)</f>
        <v>0</v>
      </c>
      <c r="BH231" s="51">
        <f>IF(U231="sníž. přenesená",N231,0)</f>
        <v>0</v>
      </c>
      <c r="BI231" s="51">
        <f>IF(U231="nulová",N231,0)</f>
        <v>0</v>
      </c>
      <c r="BJ231" s="11" t="s">
        <v>41</v>
      </c>
      <c r="BK231" s="51">
        <f>ROUND(L231*K231,2)</f>
        <v>0</v>
      </c>
      <c r="BL231" s="11" t="s">
        <v>290</v>
      </c>
      <c r="BM231" s="11" t="s">
        <v>465</v>
      </c>
    </row>
    <row r="232" spans="2:65" s="5" customFormat="1" ht="29.85" customHeight="1">
      <c r="B232" s="90"/>
      <c r="C232" s="91"/>
      <c r="D232" s="100" t="s">
        <v>100</v>
      </c>
      <c r="E232" s="100"/>
      <c r="F232" s="100"/>
      <c r="G232" s="100"/>
      <c r="H232" s="100"/>
      <c r="I232" s="100"/>
      <c r="J232" s="100"/>
      <c r="K232" s="100"/>
      <c r="L232" s="100"/>
      <c r="M232" s="100"/>
      <c r="N232" s="114">
        <f>BK232</f>
        <v>0</v>
      </c>
      <c r="O232" s="115"/>
      <c r="P232" s="115"/>
      <c r="Q232" s="115"/>
      <c r="R232" s="93"/>
      <c r="T232" s="94"/>
      <c r="U232" s="91"/>
      <c r="V232" s="91"/>
      <c r="W232" s="95">
        <f>SUM(W233:W235)</f>
        <v>0</v>
      </c>
      <c r="X232" s="91"/>
      <c r="Y232" s="95">
        <f>SUM(Y233:Y235)</f>
        <v>3.1422000000000004E-3</v>
      </c>
      <c r="Z232" s="91"/>
      <c r="AA232" s="96">
        <f>SUM(AA233:AA235)</f>
        <v>0</v>
      </c>
      <c r="AR232" s="97" t="s">
        <v>51</v>
      </c>
      <c r="AT232" s="98" t="s">
        <v>38</v>
      </c>
      <c r="AU232" s="98" t="s">
        <v>41</v>
      </c>
      <c r="AY232" s="97" t="s">
        <v>125</v>
      </c>
      <c r="BK232" s="99">
        <f>SUM(BK233:BK235)</f>
        <v>0</v>
      </c>
    </row>
    <row r="233" spans="2:65" s="1" customFormat="1" ht="38.25" customHeight="1">
      <c r="B233" s="72"/>
      <c r="C233" s="101" t="s">
        <v>466</v>
      </c>
      <c r="D233" s="101" t="s">
        <v>127</v>
      </c>
      <c r="E233" s="102" t="s">
        <v>467</v>
      </c>
      <c r="F233" s="117" t="s">
        <v>468</v>
      </c>
      <c r="G233" s="117"/>
      <c r="H233" s="117"/>
      <c r="I233" s="117"/>
      <c r="J233" s="103" t="s">
        <v>157</v>
      </c>
      <c r="K233" s="104">
        <v>14.22</v>
      </c>
      <c r="L233" s="118">
        <v>0</v>
      </c>
      <c r="M233" s="118"/>
      <c r="N233" s="116">
        <f>ROUND(L233*K233,2)</f>
        <v>0</v>
      </c>
      <c r="O233" s="116"/>
      <c r="P233" s="116"/>
      <c r="Q233" s="116"/>
      <c r="R233" s="75"/>
      <c r="T233" s="105" t="s">
        <v>1</v>
      </c>
      <c r="U233" s="27" t="s">
        <v>22</v>
      </c>
      <c r="V233" s="23"/>
      <c r="W233" s="106">
        <f>V233*K233</f>
        <v>0</v>
      </c>
      <c r="X233" s="106">
        <v>1.7000000000000001E-4</v>
      </c>
      <c r="Y233" s="106">
        <f>X233*K233</f>
        <v>2.4174000000000001E-3</v>
      </c>
      <c r="Z233" s="106">
        <v>0</v>
      </c>
      <c r="AA233" s="107">
        <f>Z233*K233</f>
        <v>0</v>
      </c>
      <c r="AR233" s="11" t="s">
        <v>290</v>
      </c>
      <c r="AT233" s="11" t="s">
        <v>127</v>
      </c>
      <c r="AU233" s="11" t="s">
        <v>51</v>
      </c>
      <c r="AY233" s="11" t="s">
        <v>125</v>
      </c>
      <c r="BE233" s="51">
        <f>IF(U233="základní",N233,0)</f>
        <v>0</v>
      </c>
      <c r="BF233" s="51">
        <f>IF(U233="snížená",N233,0)</f>
        <v>0</v>
      </c>
      <c r="BG233" s="51">
        <f>IF(U233="zákl. přenesená",N233,0)</f>
        <v>0</v>
      </c>
      <c r="BH233" s="51">
        <f>IF(U233="sníž. přenesená",N233,0)</f>
        <v>0</v>
      </c>
      <c r="BI233" s="51">
        <f>IF(U233="nulová",N233,0)</f>
        <v>0</v>
      </c>
      <c r="BJ233" s="11" t="s">
        <v>41</v>
      </c>
      <c r="BK233" s="51">
        <f>ROUND(L233*K233,2)</f>
        <v>0</v>
      </c>
      <c r="BL233" s="11" t="s">
        <v>290</v>
      </c>
      <c r="BM233" s="11" t="s">
        <v>469</v>
      </c>
    </row>
    <row r="234" spans="2:65" s="1" customFormat="1" ht="38.25" customHeight="1">
      <c r="B234" s="72"/>
      <c r="C234" s="101" t="s">
        <v>470</v>
      </c>
      <c r="D234" s="101" t="s">
        <v>127</v>
      </c>
      <c r="E234" s="102" t="s">
        <v>471</v>
      </c>
      <c r="F234" s="117" t="s">
        <v>472</v>
      </c>
      <c r="G234" s="117"/>
      <c r="H234" s="117"/>
      <c r="I234" s="117"/>
      <c r="J234" s="103" t="s">
        <v>157</v>
      </c>
      <c r="K234" s="104">
        <v>3.02</v>
      </c>
      <c r="L234" s="118">
        <v>0</v>
      </c>
      <c r="M234" s="118"/>
      <c r="N234" s="116">
        <f>ROUND(L234*K234,2)</f>
        <v>0</v>
      </c>
      <c r="O234" s="116"/>
      <c r="P234" s="116"/>
      <c r="Q234" s="116"/>
      <c r="R234" s="75"/>
      <c r="T234" s="105" t="s">
        <v>1</v>
      </c>
      <c r="U234" s="27" t="s">
        <v>22</v>
      </c>
      <c r="V234" s="23"/>
      <c r="W234" s="106">
        <f>V234*K234</f>
        <v>0</v>
      </c>
      <c r="X234" s="106">
        <v>1.2E-4</v>
      </c>
      <c r="Y234" s="106">
        <f>X234*K234</f>
        <v>3.6240000000000003E-4</v>
      </c>
      <c r="Z234" s="106">
        <v>0</v>
      </c>
      <c r="AA234" s="107">
        <f>Z234*K234</f>
        <v>0</v>
      </c>
      <c r="AR234" s="11" t="s">
        <v>290</v>
      </c>
      <c r="AT234" s="11" t="s">
        <v>127</v>
      </c>
      <c r="AU234" s="11" t="s">
        <v>51</v>
      </c>
      <c r="AY234" s="11" t="s">
        <v>125</v>
      </c>
      <c r="BE234" s="51">
        <f>IF(U234="základní",N234,0)</f>
        <v>0</v>
      </c>
      <c r="BF234" s="51">
        <f>IF(U234="snížená",N234,0)</f>
        <v>0</v>
      </c>
      <c r="BG234" s="51">
        <f>IF(U234="zákl. přenesená",N234,0)</f>
        <v>0</v>
      </c>
      <c r="BH234" s="51">
        <f>IF(U234="sníž. přenesená",N234,0)</f>
        <v>0</v>
      </c>
      <c r="BI234" s="51">
        <f>IF(U234="nulová",N234,0)</f>
        <v>0</v>
      </c>
      <c r="BJ234" s="11" t="s">
        <v>41</v>
      </c>
      <c r="BK234" s="51">
        <f>ROUND(L234*K234,2)</f>
        <v>0</v>
      </c>
      <c r="BL234" s="11" t="s">
        <v>290</v>
      </c>
      <c r="BM234" s="11" t="s">
        <v>473</v>
      </c>
    </row>
    <row r="235" spans="2:65" s="1" customFormat="1" ht="38.25" customHeight="1">
      <c r="B235" s="72"/>
      <c r="C235" s="101" t="s">
        <v>474</v>
      </c>
      <c r="D235" s="101" t="s">
        <v>127</v>
      </c>
      <c r="E235" s="102" t="s">
        <v>475</v>
      </c>
      <c r="F235" s="117" t="s">
        <v>476</v>
      </c>
      <c r="G235" s="117"/>
      <c r="H235" s="117"/>
      <c r="I235" s="117"/>
      <c r="J235" s="103" t="s">
        <v>157</v>
      </c>
      <c r="K235" s="104">
        <v>3.02</v>
      </c>
      <c r="L235" s="118">
        <v>0</v>
      </c>
      <c r="M235" s="118"/>
      <c r="N235" s="116">
        <f>ROUND(L235*K235,2)</f>
        <v>0</v>
      </c>
      <c r="O235" s="116"/>
      <c r="P235" s="116"/>
      <c r="Q235" s="116"/>
      <c r="R235" s="75"/>
      <c r="T235" s="105" t="s">
        <v>1</v>
      </c>
      <c r="U235" s="27" t="s">
        <v>22</v>
      </c>
      <c r="V235" s="23"/>
      <c r="W235" s="106">
        <f>V235*K235</f>
        <v>0</v>
      </c>
      <c r="X235" s="106">
        <v>1.2E-4</v>
      </c>
      <c r="Y235" s="106">
        <f>X235*K235</f>
        <v>3.6240000000000003E-4</v>
      </c>
      <c r="Z235" s="106">
        <v>0</v>
      </c>
      <c r="AA235" s="107">
        <f>Z235*K235</f>
        <v>0</v>
      </c>
      <c r="AR235" s="11" t="s">
        <v>290</v>
      </c>
      <c r="AT235" s="11" t="s">
        <v>127</v>
      </c>
      <c r="AU235" s="11" t="s">
        <v>51</v>
      </c>
      <c r="AY235" s="11" t="s">
        <v>125</v>
      </c>
      <c r="BE235" s="51">
        <f>IF(U235="základní",N235,0)</f>
        <v>0</v>
      </c>
      <c r="BF235" s="51">
        <f>IF(U235="snížená",N235,0)</f>
        <v>0</v>
      </c>
      <c r="BG235" s="51">
        <f>IF(U235="zákl. přenesená",N235,0)</f>
        <v>0</v>
      </c>
      <c r="BH235" s="51">
        <f>IF(U235="sníž. přenesená",N235,0)</f>
        <v>0</v>
      </c>
      <c r="BI235" s="51">
        <f>IF(U235="nulová",N235,0)</f>
        <v>0</v>
      </c>
      <c r="BJ235" s="11" t="s">
        <v>41</v>
      </c>
      <c r="BK235" s="51">
        <f>ROUND(L235*K235,2)</f>
        <v>0</v>
      </c>
      <c r="BL235" s="11" t="s">
        <v>290</v>
      </c>
      <c r="BM235" s="11" t="s">
        <v>477</v>
      </c>
    </row>
    <row r="236" spans="2:65" s="5" customFormat="1" ht="29.85" customHeight="1">
      <c r="B236" s="90"/>
      <c r="C236" s="91"/>
      <c r="D236" s="100" t="s">
        <v>101</v>
      </c>
      <c r="E236" s="100"/>
      <c r="F236" s="100"/>
      <c r="G236" s="100"/>
      <c r="H236" s="100"/>
      <c r="I236" s="100"/>
      <c r="J236" s="100"/>
      <c r="K236" s="100"/>
      <c r="L236" s="100"/>
      <c r="M236" s="100"/>
      <c r="N236" s="114">
        <f>BK236</f>
        <v>0</v>
      </c>
      <c r="O236" s="115"/>
      <c r="P236" s="115"/>
      <c r="Q236" s="115"/>
      <c r="R236" s="93"/>
      <c r="T236" s="94"/>
      <c r="U236" s="91"/>
      <c r="V236" s="91"/>
      <c r="W236" s="95">
        <f>SUM(W237:W240)</f>
        <v>0</v>
      </c>
      <c r="X236" s="91"/>
      <c r="Y236" s="95">
        <f>SUM(Y237:Y240)</f>
        <v>3.1910270000000004E-2</v>
      </c>
      <c r="Z236" s="91"/>
      <c r="AA236" s="96">
        <f>SUM(AA237:AA240)</f>
        <v>0</v>
      </c>
      <c r="AR236" s="97" t="s">
        <v>51</v>
      </c>
      <c r="AT236" s="98" t="s">
        <v>38</v>
      </c>
      <c r="AU236" s="98" t="s">
        <v>41</v>
      </c>
      <c r="AY236" s="97" t="s">
        <v>125</v>
      </c>
      <c r="BK236" s="99">
        <f>SUM(BK237:BK240)</f>
        <v>0</v>
      </c>
    </row>
    <row r="237" spans="2:65" s="1" customFormat="1" ht="25.5" customHeight="1">
      <c r="B237" s="72"/>
      <c r="C237" s="101" t="s">
        <v>478</v>
      </c>
      <c r="D237" s="101" t="s">
        <v>127</v>
      </c>
      <c r="E237" s="102" t="s">
        <v>479</v>
      </c>
      <c r="F237" s="117" t="s">
        <v>480</v>
      </c>
      <c r="G237" s="117"/>
      <c r="H237" s="117"/>
      <c r="I237" s="117"/>
      <c r="J237" s="103" t="s">
        <v>157</v>
      </c>
      <c r="K237" s="104">
        <v>24.45</v>
      </c>
      <c r="L237" s="118">
        <v>0</v>
      </c>
      <c r="M237" s="118"/>
      <c r="N237" s="116">
        <f>ROUND(L237*K237,2)</f>
        <v>0</v>
      </c>
      <c r="O237" s="116"/>
      <c r="P237" s="116"/>
      <c r="Q237" s="116"/>
      <c r="R237" s="75"/>
      <c r="T237" s="105" t="s">
        <v>1</v>
      </c>
      <c r="U237" s="27" t="s">
        <v>22</v>
      </c>
      <c r="V237" s="23"/>
      <c r="W237" s="106">
        <f>V237*K237</f>
        <v>0</v>
      </c>
      <c r="X237" s="106">
        <v>0</v>
      </c>
      <c r="Y237" s="106">
        <f>X237*K237</f>
        <v>0</v>
      </c>
      <c r="Z237" s="106">
        <v>0</v>
      </c>
      <c r="AA237" s="107">
        <f>Z237*K237</f>
        <v>0</v>
      </c>
      <c r="AR237" s="11" t="s">
        <v>290</v>
      </c>
      <c r="AT237" s="11" t="s">
        <v>127</v>
      </c>
      <c r="AU237" s="11" t="s">
        <v>51</v>
      </c>
      <c r="AY237" s="11" t="s">
        <v>125</v>
      </c>
      <c r="BE237" s="51">
        <f>IF(U237="základní",N237,0)</f>
        <v>0</v>
      </c>
      <c r="BF237" s="51">
        <f>IF(U237="snížená",N237,0)</f>
        <v>0</v>
      </c>
      <c r="BG237" s="51">
        <f>IF(U237="zákl. přenesená",N237,0)</f>
        <v>0</v>
      </c>
      <c r="BH237" s="51">
        <f>IF(U237="sníž. přenesená",N237,0)</f>
        <v>0</v>
      </c>
      <c r="BI237" s="51">
        <f>IF(U237="nulová",N237,0)</f>
        <v>0</v>
      </c>
      <c r="BJ237" s="11" t="s">
        <v>41</v>
      </c>
      <c r="BK237" s="51">
        <f>ROUND(L237*K237,2)</f>
        <v>0</v>
      </c>
      <c r="BL237" s="11" t="s">
        <v>290</v>
      </c>
      <c r="BM237" s="11" t="s">
        <v>481</v>
      </c>
    </row>
    <row r="238" spans="2:65" s="1" customFormat="1" ht="25.5" customHeight="1">
      <c r="B238" s="72"/>
      <c r="C238" s="108" t="s">
        <v>482</v>
      </c>
      <c r="D238" s="108" t="s">
        <v>134</v>
      </c>
      <c r="E238" s="109" t="s">
        <v>483</v>
      </c>
      <c r="F238" s="120" t="s">
        <v>484</v>
      </c>
      <c r="G238" s="120"/>
      <c r="H238" s="120"/>
      <c r="I238" s="120"/>
      <c r="J238" s="110" t="s">
        <v>157</v>
      </c>
      <c r="K238" s="111">
        <v>25.672999999999998</v>
      </c>
      <c r="L238" s="121">
        <v>0</v>
      </c>
      <c r="M238" s="121"/>
      <c r="N238" s="119">
        <f>ROUND(L238*K238,2)</f>
        <v>0</v>
      </c>
      <c r="O238" s="116"/>
      <c r="P238" s="116"/>
      <c r="Q238" s="116"/>
      <c r="R238" s="75"/>
      <c r="T238" s="105" t="s">
        <v>1</v>
      </c>
      <c r="U238" s="27" t="s">
        <v>22</v>
      </c>
      <c r="V238" s="23"/>
      <c r="W238" s="106">
        <f>V238*K238</f>
        <v>0</v>
      </c>
      <c r="X238" s="106">
        <v>0</v>
      </c>
      <c r="Y238" s="106">
        <f>X238*K238</f>
        <v>0</v>
      </c>
      <c r="Z238" s="106">
        <v>0</v>
      </c>
      <c r="AA238" s="107">
        <f>Z238*K238</f>
        <v>0</v>
      </c>
      <c r="AR238" s="11" t="s">
        <v>246</v>
      </c>
      <c r="AT238" s="11" t="s">
        <v>134</v>
      </c>
      <c r="AU238" s="11" t="s">
        <v>51</v>
      </c>
      <c r="AY238" s="11" t="s">
        <v>125</v>
      </c>
      <c r="BE238" s="51">
        <f>IF(U238="základní",N238,0)</f>
        <v>0</v>
      </c>
      <c r="BF238" s="51">
        <f>IF(U238="snížená",N238,0)</f>
        <v>0</v>
      </c>
      <c r="BG238" s="51">
        <f>IF(U238="zákl. přenesená",N238,0)</f>
        <v>0</v>
      </c>
      <c r="BH238" s="51">
        <f>IF(U238="sníž. přenesená",N238,0)</f>
        <v>0</v>
      </c>
      <c r="BI238" s="51">
        <f>IF(U238="nulová",N238,0)</f>
        <v>0</v>
      </c>
      <c r="BJ238" s="11" t="s">
        <v>41</v>
      </c>
      <c r="BK238" s="51">
        <f>ROUND(L238*K238,2)</f>
        <v>0</v>
      </c>
      <c r="BL238" s="11" t="s">
        <v>290</v>
      </c>
      <c r="BM238" s="11" t="s">
        <v>485</v>
      </c>
    </row>
    <row r="239" spans="2:65" s="1" customFormat="1" ht="38.25" customHeight="1">
      <c r="B239" s="72"/>
      <c r="C239" s="101" t="s">
        <v>486</v>
      </c>
      <c r="D239" s="101" t="s">
        <v>127</v>
      </c>
      <c r="E239" s="102" t="s">
        <v>487</v>
      </c>
      <c r="F239" s="117" t="s">
        <v>488</v>
      </c>
      <c r="G239" s="117"/>
      <c r="H239" s="117"/>
      <c r="I239" s="117"/>
      <c r="J239" s="103" t="s">
        <v>157</v>
      </c>
      <c r="K239" s="104">
        <v>65.123000000000005</v>
      </c>
      <c r="L239" s="118">
        <v>0</v>
      </c>
      <c r="M239" s="118"/>
      <c r="N239" s="116">
        <f>ROUND(L239*K239,2)</f>
        <v>0</v>
      </c>
      <c r="O239" s="116"/>
      <c r="P239" s="116"/>
      <c r="Q239" s="116"/>
      <c r="R239" s="75"/>
      <c r="T239" s="105" t="s">
        <v>1</v>
      </c>
      <c r="U239" s="27" t="s">
        <v>22</v>
      </c>
      <c r="V239" s="23"/>
      <c r="W239" s="106">
        <f>V239*K239</f>
        <v>0</v>
      </c>
      <c r="X239" s="106">
        <v>2.0000000000000001E-4</v>
      </c>
      <c r="Y239" s="106">
        <f>X239*K239</f>
        <v>1.3024600000000001E-2</v>
      </c>
      <c r="Z239" s="106">
        <v>0</v>
      </c>
      <c r="AA239" s="107">
        <f>Z239*K239</f>
        <v>0</v>
      </c>
      <c r="AR239" s="11" t="s">
        <v>290</v>
      </c>
      <c r="AT239" s="11" t="s">
        <v>127</v>
      </c>
      <c r="AU239" s="11" t="s">
        <v>51</v>
      </c>
      <c r="AY239" s="11" t="s">
        <v>125</v>
      </c>
      <c r="BE239" s="51">
        <f>IF(U239="základní",N239,0)</f>
        <v>0</v>
      </c>
      <c r="BF239" s="51">
        <f>IF(U239="snížená",N239,0)</f>
        <v>0</v>
      </c>
      <c r="BG239" s="51">
        <f>IF(U239="zákl. přenesená",N239,0)</f>
        <v>0</v>
      </c>
      <c r="BH239" s="51">
        <f>IF(U239="sníž. přenesená",N239,0)</f>
        <v>0</v>
      </c>
      <c r="BI239" s="51">
        <f>IF(U239="nulová",N239,0)</f>
        <v>0</v>
      </c>
      <c r="BJ239" s="11" t="s">
        <v>41</v>
      </c>
      <c r="BK239" s="51">
        <f>ROUND(L239*K239,2)</f>
        <v>0</v>
      </c>
      <c r="BL239" s="11" t="s">
        <v>290</v>
      </c>
      <c r="BM239" s="11" t="s">
        <v>489</v>
      </c>
    </row>
    <row r="240" spans="2:65" s="1" customFormat="1" ht="38.25" customHeight="1">
      <c r="B240" s="72"/>
      <c r="C240" s="101" t="s">
        <v>490</v>
      </c>
      <c r="D240" s="101" t="s">
        <v>127</v>
      </c>
      <c r="E240" s="102" t="s">
        <v>491</v>
      </c>
      <c r="F240" s="117" t="s">
        <v>492</v>
      </c>
      <c r="G240" s="117"/>
      <c r="H240" s="117"/>
      <c r="I240" s="117"/>
      <c r="J240" s="103" t="s">
        <v>157</v>
      </c>
      <c r="K240" s="104">
        <v>65.123000000000005</v>
      </c>
      <c r="L240" s="118">
        <v>0</v>
      </c>
      <c r="M240" s="118"/>
      <c r="N240" s="116">
        <f>ROUND(L240*K240,2)</f>
        <v>0</v>
      </c>
      <c r="O240" s="116"/>
      <c r="P240" s="116"/>
      <c r="Q240" s="116"/>
      <c r="R240" s="75"/>
      <c r="T240" s="105" t="s">
        <v>1</v>
      </c>
      <c r="U240" s="27" t="s">
        <v>22</v>
      </c>
      <c r="V240" s="23"/>
      <c r="W240" s="106">
        <f>V240*K240</f>
        <v>0</v>
      </c>
      <c r="X240" s="106">
        <v>2.9E-4</v>
      </c>
      <c r="Y240" s="106">
        <f>X240*K240</f>
        <v>1.888567E-2</v>
      </c>
      <c r="Z240" s="106">
        <v>0</v>
      </c>
      <c r="AA240" s="107">
        <f>Z240*K240</f>
        <v>0</v>
      </c>
      <c r="AR240" s="11" t="s">
        <v>290</v>
      </c>
      <c r="AT240" s="11" t="s">
        <v>127</v>
      </c>
      <c r="AU240" s="11" t="s">
        <v>51</v>
      </c>
      <c r="AY240" s="11" t="s">
        <v>125</v>
      </c>
      <c r="BE240" s="51">
        <f>IF(U240="základní",N240,0)</f>
        <v>0</v>
      </c>
      <c r="BF240" s="51">
        <f>IF(U240="snížená",N240,0)</f>
        <v>0</v>
      </c>
      <c r="BG240" s="51">
        <f>IF(U240="zákl. přenesená",N240,0)</f>
        <v>0</v>
      </c>
      <c r="BH240" s="51">
        <f>IF(U240="sníž. přenesená",N240,0)</f>
        <v>0</v>
      </c>
      <c r="BI240" s="51">
        <f>IF(U240="nulová",N240,0)</f>
        <v>0</v>
      </c>
      <c r="BJ240" s="11" t="s">
        <v>41</v>
      </c>
      <c r="BK240" s="51">
        <f>ROUND(L240*K240,2)</f>
        <v>0</v>
      </c>
      <c r="BL240" s="11" t="s">
        <v>290</v>
      </c>
      <c r="BM240" s="11" t="s">
        <v>493</v>
      </c>
    </row>
    <row r="241" spans="2:63" s="1" customFormat="1" ht="49.9" customHeight="1">
      <c r="B241" s="22"/>
      <c r="C241" s="23"/>
      <c r="D241" s="92" t="s">
        <v>494</v>
      </c>
      <c r="E241" s="23"/>
      <c r="F241" s="23"/>
      <c r="G241" s="23"/>
      <c r="H241" s="23"/>
      <c r="I241" s="23"/>
      <c r="J241" s="23"/>
      <c r="K241" s="23"/>
      <c r="L241" s="23"/>
      <c r="M241" s="23"/>
      <c r="N241" s="164">
        <f>BK241</f>
        <v>0</v>
      </c>
      <c r="O241" s="165"/>
      <c r="P241" s="165"/>
      <c r="Q241" s="165"/>
      <c r="R241" s="24"/>
      <c r="T241" s="113"/>
      <c r="U241" s="34"/>
      <c r="V241" s="34"/>
      <c r="W241" s="34"/>
      <c r="X241" s="34"/>
      <c r="Y241" s="34"/>
      <c r="Z241" s="34"/>
      <c r="AA241" s="36"/>
      <c r="AT241" s="11" t="s">
        <v>38</v>
      </c>
      <c r="AU241" s="11" t="s">
        <v>39</v>
      </c>
      <c r="AY241" s="11" t="s">
        <v>495</v>
      </c>
      <c r="BK241" s="51">
        <v>0</v>
      </c>
    </row>
    <row r="242" spans="2:63" s="1" customFormat="1" ht="6.95" customHeight="1">
      <c r="B242" s="37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9"/>
    </row>
  </sheetData>
  <mergeCells count="370">
    <mergeCell ref="F224:I224"/>
    <mergeCell ref="F223:I223"/>
    <mergeCell ref="F225:I225"/>
    <mergeCell ref="F227:I227"/>
    <mergeCell ref="F228:I228"/>
    <mergeCell ref="F229:I229"/>
    <mergeCell ref="F230:I230"/>
    <mergeCell ref="F231:I231"/>
    <mergeCell ref="F233:I233"/>
    <mergeCell ref="F234:I234"/>
    <mergeCell ref="F235:I235"/>
    <mergeCell ref="F237:I237"/>
    <mergeCell ref="F238:I238"/>
    <mergeCell ref="F239:I239"/>
    <mergeCell ref="F240:I240"/>
    <mergeCell ref="N235:Q235"/>
    <mergeCell ref="N233:Q233"/>
    <mergeCell ref="N234:Q234"/>
    <mergeCell ref="N237:Q237"/>
    <mergeCell ref="N238:Q238"/>
    <mergeCell ref="N239:Q239"/>
    <mergeCell ref="N240:Q240"/>
    <mergeCell ref="N232:Q232"/>
    <mergeCell ref="N236:Q236"/>
    <mergeCell ref="N241:Q241"/>
    <mergeCell ref="L224:M224"/>
    <mergeCell ref="L223:M223"/>
    <mergeCell ref="L225:M225"/>
    <mergeCell ref="L227:M227"/>
    <mergeCell ref="L228:M228"/>
    <mergeCell ref="L229:M229"/>
    <mergeCell ref="L230:M230"/>
    <mergeCell ref="L231:M231"/>
    <mergeCell ref="L233:M233"/>
    <mergeCell ref="L234:M234"/>
    <mergeCell ref="L235:M235"/>
    <mergeCell ref="L237:M237"/>
    <mergeCell ref="L238:M238"/>
    <mergeCell ref="L239:M239"/>
    <mergeCell ref="L240:M240"/>
    <mergeCell ref="N227:Q227"/>
    <mergeCell ref="N228:Q228"/>
    <mergeCell ref="N229:Q229"/>
    <mergeCell ref="N230:Q230"/>
    <mergeCell ref="N231:Q231"/>
    <mergeCell ref="N226:Q226"/>
    <mergeCell ref="N195:Q195"/>
    <mergeCell ref="N193:Q193"/>
    <mergeCell ref="N194:Q194"/>
    <mergeCell ref="N192:Q192"/>
    <mergeCell ref="N196:Q196"/>
    <mergeCell ref="F183:I183"/>
    <mergeCell ref="F184:I184"/>
    <mergeCell ref="F186:I186"/>
    <mergeCell ref="F187:I187"/>
    <mergeCell ref="F188:I188"/>
    <mergeCell ref="F190:I190"/>
    <mergeCell ref="F193:I193"/>
    <mergeCell ref="F194:I194"/>
    <mergeCell ref="F195:I195"/>
    <mergeCell ref="N188:Q188"/>
    <mergeCell ref="N190:Q190"/>
    <mergeCell ref="N189:Q189"/>
    <mergeCell ref="N191:Q191"/>
    <mergeCell ref="F197:I197"/>
    <mergeCell ref="F198:I198"/>
    <mergeCell ref="F199:I199"/>
    <mergeCell ref="F201:I201"/>
    <mergeCell ref="F202:I202"/>
    <mergeCell ref="F203:I203"/>
    <mergeCell ref="L183:M183"/>
    <mergeCell ref="L184:M184"/>
    <mergeCell ref="L186:M186"/>
    <mergeCell ref="L187:M187"/>
    <mergeCell ref="L188:M188"/>
    <mergeCell ref="L190:M190"/>
    <mergeCell ref="L193:M193"/>
    <mergeCell ref="L194:M194"/>
    <mergeCell ref="L195:M195"/>
    <mergeCell ref="L197:M197"/>
    <mergeCell ref="L198:M198"/>
    <mergeCell ref="L199:M199"/>
    <mergeCell ref="L201:M201"/>
    <mergeCell ref="L202:M202"/>
    <mergeCell ref="L203:M203"/>
    <mergeCell ref="N215:Q215"/>
    <mergeCell ref="N214:Q214"/>
    <mergeCell ref="N213:Q213"/>
    <mergeCell ref="F204:I204"/>
    <mergeCell ref="F205:I205"/>
    <mergeCell ref="F206:I206"/>
    <mergeCell ref="F207:I207"/>
    <mergeCell ref="F208:I208"/>
    <mergeCell ref="F210:I210"/>
    <mergeCell ref="F212:I212"/>
    <mergeCell ref="F214:I214"/>
    <mergeCell ref="F215:I215"/>
    <mergeCell ref="N207:Q207"/>
    <mergeCell ref="N208:Q208"/>
    <mergeCell ref="N210:Q210"/>
    <mergeCell ref="N212:Q212"/>
    <mergeCell ref="N209:Q209"/>
    <mergeCell ref="N211:Q211"/>
    <mergeCell ref="F216:I216"/>
    <mergeCell ref="F217:I217"/>
    <mergeCell ref="F218:I218"/>
    <mergeCell ref="F219:I219"/>
    <mergeCell ref="F221:I221"/>
    <mergeCell ref="F222:I222"/>
    <mergeCell ref="L204:M204"/>
    <mergeCell ref="L205:M205"/>
    <mergeCell ref="L206:M206"/>
    <mergeCell ref="L207:M207"/>
    <mergeCell ref="L208:M208"/>
    <mergeCell ref="L210:M210"/>
    <mergeCell ref="L212:M212"/>
    <mergeCell ref="L214:M214"/>
    <mergeCell ref="L215:M215"/>
    <mergeCell ref="L216:M216"/>
    <mergeCell ref="L217:M217"/>
    <mergeCell ref="L218:M218"/>
    <mergeCell ref="L219:M219"/>
    <mergeCell ref="L221:M221"/>
    <mergeCell ref="L222:M222"/>
    <mergeCell ref="N216:Q216"/>
    <mergeCell ref="N217:Q217"/>
    <mergeCell ref="N218:Q218"/>
    <mergeCell ref="N219:Q219"/>
    <mergeCell ref="N221:Q221"/>
    <mergeCell ref="N222:Q222"/>
    <mergeCell ref="N223:Q223"/>
    <mergeCell ref="N224:Q224"/>
    <mergeCell ref="N225:Q225"/>
    <mergeCell ref="N220:Q220"/>
    <mergeCell ref="N178:Q178"/>
    <mergeCell ref="N179:Q179"/>
    <mergeCell ref="N180:Q180"/>
    <mergeCell ref="N181:Q181"/>
    <mergeCell ref="N182:Q182"/>
    <mergeCell ref="N183:Q183"/>
    <mergeCell ref="N184:Q184"/>
    <mergeCell ref="N186:Q186"/>
    <mergeCell ref="N187:Q187"/>
    <mergeCell ref="N185:Q185"/>
    <mergeCell ref="N197:Q197"/>
    <mergeCell ref="N199:Q199"/>
    <mergeCell ref="N198:Q198"/>
    <mergeCell ref="N201:Q201"/>
    <mergeCell ref="N202:Q202"/>
    <mergeCell ref="N203:Q203"/>
    <mergeCell ref="N204:Q204"/>
    <mergeCell ref="N205:Q205"/>
    <mergeCell ref="N206:Q206"/>
    <mergeCell ref="N200:Q200"/>
    <mergeCell ref="O16:P16"/>
    <mergeCell ref="O17:P17"/>
    <mergeCell ref="O19:P19"/>
    <mergeCell ref="O20:P20"/>
    <mergeCell ref="E23:L23"/>
    <mergeCell ref="H1:K1"/>
    <mergeCell ref="S2:AC2"/>
    <mergeCell ref="M26:P26"/>
    <mergeCell ref="M29:P29"/>
    <mergeCell ref="M27:P27"/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D109:H109"/>
    <mergeCell ref="D108:H108"/>
    <mergeCell ref="D110:H110"/>
    <mergeCell ref="D111:H111"/>
    <mergeCell ref="D112:H112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108:Q108"/>
    <mergeCell ref="N109:Q109"/>
    <mergeCell ref="N110:Q110"/>
    <mergeCell ref="N111:Q111"/>
    <mergeCell ref="N112:Q112"/>
    <mergeCell ref="N113:Q113"/>
    <mergeCell ref="L115:Q115"/>
    <mergeCell ref="C121:Q121"/>
    <mergeCell ref="F123:P123"/>
    <mergeCell ref="M125:P125"/>
    <mergeCell ref="M127:Q127"/>
    <mergeCell ref="M128:Q128"/>
    <mergeCell ref="F130:I130"/>
    <mergeCell ref="L130:M130"/>
    <mergeCell ref="N130:Q130"/>
    <mergeCell ref="N131:Q131"/>
    <mergeCell ref="N132:Q132"/>
    <mergeCell ref="N133:Q133"/>
    <mergeCell ref="F134:I134"/>
    <mergeCell ref="L134:M134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F135:I135"/>
    <mergeCell ref="F139:I139"/>
    <mergeCell ref="F138:I138"/>
    <mergeCell ref="F136:I136"/>
    <mergeCell ref="F137:I137"/>
    <mergeCell ref="F140:I140"/>
    <mergeCell ref="F141:I141"/>
    <mergeCell ref="F142:I142"/>
    <mergeCell ref="F143:I143"/>
    <mergeCell ref="F144:I144"/>
    <mergeCell ref="F146:I146"/>
    <mergeCell ref="F147:I147"/>
    <mergeCell ref="F149:I149"/>
    <mergeCell ref="F150:I150"/>
    <mergeCell ref="F151:I151"/>
    <mergeCell ref="L135:M135"/>
    <mergeCell ref="L141:M141"/>
    <mergeCell ref="L136:M136"/>
    <mergeCell ref="L137:M137"/>
    <mergeCell ref="L138:M138"/>
    <mergeCell ref="L139:M139"/>
    <mergeCell ref="L140:M140"/>
    <mergeCell ref="L142:M142"/>
    <mergeCell ref="L143:M143"/>
    <mergeCell ref="L144:M144"/>
    <mergeCell ref="L146:M146"/>
    <mergeCell ref="L147:M147"/>
    <mergeCell ref="L149:M149"/>
    <mergeCell ref="L150:M150"/>
    <mergeCell ref="L151:M151"/>
    <mergeCell ref="N161:Q161"/>
    <mergeCell ref="N160:Q160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N155:Q155"/>
    <mergeCell ref="N156:Q156"/>
    <mergeCell ref="N157:Q157"/>
    <mergeCell ref="N158:Q158"/>
    <mergeCell ref="N159:Q159"/>
    <mergeCell ref="F162:I162"/>
    <mergeCell ref="F164:I164"/>
    <mergeCell ref="F165:I165"/>
    <mergeCell ref="F166:I166"/>
    <mergeCell ref="F167:I167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4:M164"/>
    <mergeCell ref="L165:M165"/>
    <mergeCell ref="L166:M166"/>
    <mergeCell ref="L167:M167"/>
    <mergeCell ref="N162:Q162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N163:Q163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N145:Q145"/>
    <mergeCell ref="N146:Q146"/>
    <mergeCell ref="N150:Q150"/>
    <mergeCell ref="N147:Q147"/>
    <mergeCell ref="N149:Q149"/>
    <mergeCell ref="N151:Q151"/>
    <mergeCell ref="N152:Q152"/>
    <mergeCell ref="N153:Q153"/>
    <mergeCell ref="N154:Q154"/>
    <mergeCell ref="N148:Q148"/>
  </mergeCells>
  <hyperlinks>
    <hyperlink ref="F1:G1" location="C2" display="1) Krycí list rozpočtu"/>
    <hyperlink ref="H1:K1" location="C85" display="2) Rekapitulace rozpočtu"/>
    <hyperlink ref="L1" location="C13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Výkaz výměr</vt:lpstr>
      <vt:lpstr>'Výkaz výměr'!Názvy_tisku</vt:lpstr>
      <vt:lpstr>'Výkaz výměr'!Oblast_tisku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DESKTOP-FN0E50G\Jarka</dc:creator>
  <cp:lastModifiedBy>Jarka</cp:lastModifiedBy>
  <dcterms:created xsi:type="dcterms:W3CDTF">2018-11-07T07:25:05Z</dcterms:created>
  <dcterms:modified xsi:type="dcterms:W3CDTF">2018-11-07T09:29:20Z</dcterms:modified>
</cp:coreProperties>
</file>