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<sst xmlns="http://schemas.openxmlformats.org/spreadsheetml/2006/main" count="1426" uniqueCount="660">
  <si>
    <t>KRYCÍ LIST ROZPOČTU</t>
  </si>
  <si>
    <t>Název stavby</t>
  </si>
  <si>
    <t>JKSO</t>
  </si>
  <si>
    <t xml:space="preserve"> </t>
  </si>
  <si>
    <t>Kód stavby</t>
  </si>
  <si>
    <t>bazenhala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</si>
  <si>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</si>
  <si>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</si>
  <si>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</si>
  <si>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</si>
  <si>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</si>
  <si>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</si>
  <si>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</si>
  <si>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</si>
  <si>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</si>
  <si>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</si>
  <si>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</si>
  <si>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</si>
  <si>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</si>
  <si>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</si>
  <si>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</si>
  <si>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</si>
  <si>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</si>
  <si>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</si>
  <si>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</si>
  <si>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</si>
  <si>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</si>
  <si>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</si>
  <si>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</si>
  <si>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</si>
  <si>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</si>
  <si>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</si>
  <si>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</si>
  <si>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</si>
  <si>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</si>
  <si>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</si>
  <si>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</si>
  <si>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</si>
  <si>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</si>
  <si>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</si>
  <si>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</si>
  <si>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</si>
  <si>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</si>
  <si>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</si>
  <si>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</si>
  <si>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</si>
  <si>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</si>
  <si>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</si>
  <si>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</si>
  <si>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</si>
  <si>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</si>
  <si>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</si>
  <si>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</si>
  <si>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</si>
  <si>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</si>
  <si>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</si>
  <si>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</si>
  <si>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</si>
  <si>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</si>
  <si>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</si>
  <si>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</si>
  <si>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</si>
  <si>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</si>
  <si>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</si>
  <si>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</si>
  <si>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</si>
  <si>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</si>
  <si>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</si>
  <si>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</si>
  <si>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</si>
  <si>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</si>
  <si>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</si>
  <si>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</si>
  <si>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</si>
  <si>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</si>
  <si>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</si>
  <si>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</si>
  <si>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</si>
  <si>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13.9.2010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</si>
  <si>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</si>
  <si>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</si>
  <si>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</si>
  <si>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</si>
  <si>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</si>
  <si>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</si>
  <si>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</si>
  <si>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</si>
  <si>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</si>
  <si>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</si>
  <si>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</si>
  <si>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</si>
  <si>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</si>
  <si>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</si>
  <si>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</si>
  <si>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</si>
  <si>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</si>
  <si>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</si>
  <si>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</si>
  <si>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</si>
  <si>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</si>
  <si>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</si>
  <si>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Zemní práce / s pomocí mechanizace /</t>
  </si>
  <si>
    <t>K</t>
  </si>
  <si>
    <t>001</t>
  </si>
  <si>
    <t>1312011012</t>
  </si>
  <si>
    <t>Odkopání zeminy pro novou podlahu bazénové haly v hornině 3 do 100 m3 / do hl 0,40 m /</t>
  </si>
  <si>
    <t>m3</t>
  </si>
  <si>
    <t>2</t>
  </si>
  <si>
    <t>1312011091</t>
  </si>
  <si>
    <t>Příplatek za lepivost pro odkopání zeminy v hornině tř. 3</t>
  </si>
  <si>
    <t>3</t>
  </si>
  <si>
    <t>13120110121</t>
  </si>
  <si>
    <t>Odkopání zeminy pro okapový chodníček v hornině 3 do 100 m3 / do hl 0,40 m /</t>
  </si>
  <si>
    <t>4</t>
  </si>
  <si>
    <t>5</t>
  </si>
  <si>
    <t>131201101</t>
  </si>
  <si>
    <t>Hloubení bazénové vany v hornině tř. 3 objemu do 100 m3 / do hl 1,0 m /</t>
  </si>
  <si>
    <t>6</t>
  </si>
  <si>
    <t>131201109</t>
  </si>
  <si>
    <t>Příplatek za lepivost u hloubení jam v hornině tř. 3</t>
  </si>
  <si>
    <t>7</t>
  </si>
  <si>
    <t>131401101</t>
  </si>
  <si>
    <t>Hloubení bazénové vany v hornině tř. 5 objemu do 100 m3 / od hl - 1,0 m /</t>
  </si>
  <si>
    <t>8</t>
  </si>
  <si>
    <t>132201201</t>
  </si>
  <si>
    <t>Hloubení rýh š do 600 mm v hornině tř. 3 objemu do 100 m3 /trativod+ základové pasy pro obvodové zdi haly /</t>
  </si>
  <si>
    <t>9</t>
  </si>
  <si>
    <t>132201209</t>
  </si>
  <si>
    <t>Příplatek za lepivost k hloubení rýh š do 600 mm v hornině tř. 3</t>
  </si>
  <si>
    <t>10</t>
  </si>
  <si>
    <t>132401101</t>
  </si>
  <si>
    <t>Hloubení rýh š do 600 mm v hornině tř. 5-7 / základové pasy bazénu /od hl -1,0 m /</t>
  </si>
  <si>
    <t>11</t>
  </si>
  <si>
    <t>161101151</t>
  </si>
  <si>
    <t>Svislé přemístění výkopku z horniny tř. 5 až 7 hl výkopu do 2,5 m</t>
  </si>
  <si>
    <t>12</t>
  </si>
  <si>
    <t>162201101</t>
  </si>
  <si>
    <t>Vodorovné přemístění do 20 m výkopku z horniny tř. 1 až 4 / na mezideponii /</t>
  </si>
  <si>
    <t>13</t>
  </si>
  <si>
    <t>162201151</t>
  </si>
  <si>
    <t>Vodorovné přemístění do 20 m výkopku z horniny tř 5 až 7 / na mezideponii /</t>
  </si>
  <si>
    <t>14</t>
  </si>
  <si>
    <t>1671011517</t>
  </si>
  <si>
    <t>Nakládání výkopku do 100 m3 / zpět pro zásyp /</t>
  </si>
  <si>
    <t>15</t>
  </si>
  <si>
    <t>1622011518</t>
  </si>
  <si>
    <t>Vodorovné přemístění do 20 m výkopku  / zpět pro zásyp /</t>
  </si>
  <si>
    <t>16</t>
  </si>
  <si>
    <t>174101101</t>
  </si>
  <si>
    <t>Zásyp rýhy po vybourání základu cihelné zdi / použití vykopané zeminy , ev. suti /</t>
  </si>
  <si>
    <t>17</t>
  </si>
  <si>
    <t>174101103</t>
  </si>
  <si>
    <t>Zásyp původního bazénu sypaninou se zhutněním  /použití vykopané zeminy , ev. suti /</t>
  </si>
  <si>
    <t>18</t>
  </si>
  <si>
    <t>1741011032</t>
  </si>
  <si>
    <t>Zásyp okolo bazénu a objektu sypaninou se zhutněním  /použití vykopané zeminy , ev. suti /</t>
  </si>
  <si>
    <t>19</t>
  </si>
  <si>
    <t>1626011521</t>
  </si>
  <si>
    <t>Přebytečný výkopek z hornin 1-4 ponechán na pozemku pro terénní úpravy</t>
  </si>
  <si>
    <t>20</t>
  </si>
  <si>
    <t>167101151</t>
  </si>
  <si>
    <t>Nakládání výkopku z hornin 5-7 do 100 m3 pro odvoz na skládku</t>
  </si>
  <si>
    <t>21</t>
  </si>
  <si>
    <t>162601152</t>
  </si>
  <si>
    <t>Vodorovné přemístění do 5000 m výkopku z hornin 5-7 / na skládku /</t>
  </si>
  <si>
    <t>22</t>
  </si>
  <si>
    <t>171201201</t>
  </si>
  <si>
    <t>Uložení sypaniny na skládky</t>
  </si>
  <si>
    <t>23</t>
  </si>
  <si>
    <t>171201211</t>
  </si>
  <si>
    <t>Poplatek za uložení odpadu ze sypaniny na skládce (skládkovné) 1m3=2,47 t / kámen /</t>
  </si>
  <si>
    <t>t</t>
  </si>
  <si>
    <t>24</t>
  </si>
  <si>
    <t>171151101</t>
  </si>
  <si>
    <t>Terénní a sadové úpravy nejsou součástí této cenové nabídky</t>
  </si>
  <si>
    <t>kpl</t>
  </si>
  <si>
    <t>Zakládání</t>
  </si>
  <si>
    <t>25</t>
  </si>
  <si>
    <t>271</t>
  </si>
  <si>
    <t>212752114</t>
  </si>
  <si>
    <t>m</t>
  </si>
  <si>
    <t>26</t>
  </si>
  <si>
    <t>011</t>
  </si>
  <si>
    <t>271572211</t>
  </si>
  <si>
    <t>Násyp pod základové konstrukce se zhutněním z netříděného štěrkopísku tl 100 mm /podlaha P2 /</t>
  </si>
  <si>
    <t>27</t>
  </si>
  <si>
    <t>273321411</t>
  </si>
  <si>
    <t>Základové desky ze ŽB tř. C 20/25 tl 200 mm</t>
  </si>
  <si>
    <t>28</t>
  </si>
  <si>
    <t>273351215</t>
  </si>
  <si>
    <t>Zřízení bednění stěn základových desek</t>
  </si>
  <si>
    <t>m2</t>
  </si>
  <si>
    <t>29</t>
  </si>
  <si>
    <t>273351216</t>
  </si>
  <si>
    <t>Odstranění bednění stěn základových desek</t>
  </si>
  <si>
    <t>30</t>
  </si>
  <si>
    <t>273362021</t>
  </si>
  <si>
    <t>Výztuž základových desek svařovanými sítěmi Kari 2*100/100/8 mm</t>
  </si>
  <si>
    <t>31</t>
  </si>
  <si>
    <t>274313711</t>
  </si>
  <si>
    <t>Základové pásy z betonu tř. C 20/25 / do výkopu /</t>
  </si>
  <si>
    <t>32</t>
  </si>
  <si>
    <t>279113132</t>
  </si>
  <si>
    <t>Vnější zdivo bazénu tl 200 mm z tvárnic ztraceného bednění včetně výplně z betonu tř. C 16/20 / pod terénem /</t>
  </si>
  <si>
    <t>33</t>
  </si>
  <si>
    <t>279113133</t>
  </si>
  <si>
    <t>Vnější zdivo bazénu tl 250 mm z tvárnic ztraceného bednění včetně výplně z betonu tř. C 16/20 /pod terénem /</t>
  </si>
  <si>
    <t>34</t>
  </si>
  <si>
    <t>279361821</t>
  </si>
  <si>
    <t>Výztuž tvárnic ztraceného bednění betonářskou ocelí 10 505</t>
  </si>
  <si>
    <t>35</t>
  </si>
  <si>
    <t>279113134</t>
  </si>
  <si>
    <t>Nosné zdivo bazénu z tvárnic systému Thermomur tl 250 mm vč výplně z betonu tř C16/20 / pod terénem /</t>
  </si>
  <si>
    <t>36</t>
  </si>
  <si>
    <t>2793618213</t>
  </si>
  <si>
    <t>Výztuž tvárnic Thermomur betonářskou ocelí 10 505</t>
  </si>
  <si>
    <t>Svislé a kompletní konstrukce</t>
  </si>
  <si>
    <t>37</t>
  </si>
  <si>
    <t>311272223</t>
  </si>
  <si>
    <t>Zdivo nosné tl 250 mm z tvárnic Ytong hmotnosti 500 kg/m3 vč překladů / nadzemní část /</t>
  </si>
  <si>
    <t>38</t>
  </si>
  <si>
    <t>342272423</t>
  </si>
  <si>
    <t>Příčky tl 125 mm z příčkovek Ytong objemové hmotnosti 500 kg/m3 vč překladů</t>
  </si>
  <si>
    <t>Vodorovné konstrukce</t>
  </si>
  <si>
    <t>39</t>
  </si>
  <si>
    <t>411141534</t>
  </si>
  <si>
    <t>Strop ze stropních panelů Ytong se zalévacími drážkami tl 240 mm dl do 6000 mm vč dobetonování / S1 /</t>
  </si>
  <si>
    <t>40</t>
  </si>
  <si>
    <t>417321414</t>
  </si>
  <si>
    <t>Ztužující věnce ze ŽB tř. C 20/25 / zdivo Ytong /</t>
  </si>
  <si>
    <t>41</t>
  </si>
  <si>
    <t>417351115</t>
  </si>
  <si>
    <t>Zřízení bednění ztužujících věnců</t>
  </si>
  <si>
    <t>42</t>
  </si>
  <si>
    <t>417351116</t>
  </si>
  <si>
    <t>Odstranění bednění ztužujících věnců</t>
  </si>
  <si>
    <t>43</t>
  </si>
  <si>
    <t>417361821</t>
  </si>
  <si>
    <t>Výztuž ztužujících pásů a věnců betonářskou ocelí 10 505 / návrh 120 kg/m3 / -upřesní statik</t>
  </si>
  <si>
    <t>44</t>
  </si>
  <si>
    <t>430321515</t>
  </si>
  <si>
    <t>Schodišťová konstrukce ze ŽB tř. C 20/25 / bazén /</t>
  </si>
  <si>
    <t>45</t>
  </si>
  <si>
    <t>433351131</t>
  </si>
  <si>
    <t>Zřízení bednění boků schodišť kce v bazénu</t>
  </si>
  <si>
    <t>46</t>
  </si>
  <si>
    <t>433351132</t>
  </si>
  <si>
    <t>Odstranění bednění boků schodišť kce v bazénu</t>
  </si>
  <si>
    <t>47</t>
  </si>
  <si>
    <t>434311113</t>
  </si>
  <si>
    <t>Schodišťové stupně z betonu tř. C 20/25 bez potěru / bazén /</t>
  </si>
  <si>
    <t>48</t>
  </si>
  <si>
    <t>434351141</t>
  </si>
  <si>
    <t>Zřízení bednění stupňů přímočarých schodišť v bazénu</t>
  </si>
  <si>
    <t>49</t>
  </si>
  <si>
    <t>434351142</t>
  </si>
  <si>
    <t>Odstranění bednění stupňů přímočarých schodišť v bazénu</t>
  </si>
  <si>
    <t>50</t>
  </si>
  <si>
    <t>430361821</t>
  </si>
  <si>
    <t>Výztuž schodišťové konstrukce betonářskou ocelí 10 505 v bazénu / návrh 140 kg/m3 /- upřesní statik</t>
  </si>
  <si>
    <t>51</t>
  </si>
  <si>
    <t>4343111133</t>
  </si>
  <si>
    <t>Schodišťové stupně z betonu tř. C 20/25 bez potěru / vstupy do haly/</t>
  </si>
  <si>
    <t>52</t>
  </si>
  <si>
    <t>4343511412</t>
  </si>
  <si>
    <t>Zřízení bednění stupňů přímočarých schodišť / vstupy do haly /</t>
  </si>
  <si>
    <t>53</t>
  </si>
  <si>
    <t>4343511421</t>
  </si>
  <si>
    <t>Odstranění bednění stupňů přímočarých schodišť / vstupy do haly /</t>
  </si>
  <si>
    <t>Úpravy povrchů, podlahy a osazování výplní</t>
  </si>
  <si>
    <t>54</t>
  </si>
  <si>
    <t>611421133</t>
  </si>
  <si>
    <t>Vnitřní omítka vápenná nebo vápenocementová stropů rovných štuková</t>
  </si>
  <si>
    <t>55</t>
  </si>
  <si>
    <t>612421637</t>
  </si>
  <si>
    <t>Vnitřní omítka zdiva vápenná nebo vápenocementová štuková vč ostění</t>
  </si>
  <si>
    <t>56</t>
  </si>
  <si>
    <t>622405152</t>
  </si>
  <si>
    <t>KZS stěn budov tl 60 mm s min omítkou vč ostění</t>
  </si>
  <si>
    <t>57</t>
  </si>
  <si>
    <t>622411122</t>
  </si>
  <si>
    <t xml:space="preserve">Barvení vnější omítky stěn dvojnásobné </t>
  </si>
  <si>
    <t>58</t>
  </si>
  <si>
    <t>6313111152</t>
  </si>
  <si>
    <t>Nabetonávka tl 50 mm z betonu prostého tř. C 20/25 / střecha S1 /</t>
  </si>
  <si>
    <t>59</t>
  </si>
  <si>
    <t>6313190114</t>
  </si>
  <si>
    <t>Příplatek k nabetonávce tl 50 mm za přehlazení povrchu</t>
  </si>
  <si>
    <t>60</t>
  </si>
  <si>
    <t>6313191714</t>
  </si>
  <si>
    <t>Příplatek k nabetonávce tl 50 mm za stržení povrchu spodní vrstvy před vložením výztuže</t>
  </si>
  <si>
    <t>61</t>
  </si>
  <si>
    <t>6313620212</t>
  </si>
  <si>
    <t>Výztuž nabetonávky svařovanými sítěmi Kari 100/100/8 mm</t>
  </si>
  <si>
    <t>62</t>
  </si>
  <si>
    <t>631311115</t>
  </si>
  <si>
    <t>Mazanina tl 50 mm z betonu prostého tř. C 20/25 / podlaha P3,P4 /</t>
  </si>
  <si>
    <t>63</t>
  </si>
  <si>
    <t>631319011</t>
  </si>
  <si>
    <t>Příplatek k mazanině tl 50 mm za přehlazení povrchu</t>
  </si>
  <si>
    <t>64</t>
  </si>
  <si>
    <t>631319171</t>
  </si>
  <si>
    <t>Příplatek k mazanině tl 50 mm za stržení povrchu spodní vrstvy před vložením výztuže</t>
  </si>
  <si>
    <t>65</t>
  </si>
  <si>
    <t>6313620213</t>
  </si>
  <si>
    <t>Výztuž podlahových mazanin svařovanými sítěmi Kari 100/100/8 mm</t>
  </si>
  <si>
    <t>66</t>
  </si>
  <si>
    <t>631311125</t>
  </si>
  <si>
    <t>Podkladní beton tl 100 mm z betonu prostého tř. C 20/25 / podlaha P2 /</t>
  </si>
  <si>
    <t>67</t>
  </si>
  <si>
    <t>631319012</t>
  </si>
  <si>
    <t>Příplatek k podkladnímu betonu tl 100 mm za přehlazení povrchu</t>
  </si>
  <si>
    <t>68</t>
  </si>
  <si>
    <t>631319173</t>
  </si>
  <si>
    <t>Příplatek k podkladnímu betonu tl  100 mm za stržení povrchu spodní vrstvy před vložením výztuže</t>
  </si>
  <si>
    <t>69</t>
  </si>
  <si>
    <t>631362021</t>
  </si>
  <si>
    <t>Výztuž podkladního betonu svařovanými sítěmi Kari 100/100/8 mm</t>
  </si>
  <si>
    <t>70</t>
  </si>
  <si>
    <t>632451021</t>
  </si>
  <si>
    <t>Vyrovnávací potěr tl do 20 mm z MC 15 / schodišťová kce v bazénu /</t>
  </si>
  <si>
    <t>71</t>
  </si>
  <si>
    <t>6324510214</t>
  </si>
  <si>
    <t>Vyrovnávací potěr tl do 20 mm z MC 15 / schodišť stupně - vstupy do haly /</t>
  </si>
  <si>
    <t>72</t>
  </si>
  <si>
    <t>637211311</t>
  </si>
  <si>
    <t>Okapový chodník z betonových dlaždic tl 50 mm vč lože / D+M /</t>
  </si>
  <si>
    <t>Ostatní konstrukce a práce-bourání</t>
  </si>
  <si>
    <t>73</t>
  </si>
  <si>
    <t>003</t>
  </si>
  <si>
    <t>941111111</t>
  </si>
  <si>
    <t>Montáž lešení pro zhotovení zateplovacího systému</t>
  </si>
  <si>
    <t>74</t>
  </si>
  <si>
    <t>941111811</t>
  </si>
  <si>
    <t>Demontáž lešení pro zhotovení zateplovacího systému</t>
  </si>
  <si>
    <t>75</t>
  </si>
  <si>
    <t>941111112</t>
  </si>
  <si>
    <t>Pronájem lešení / upřesnit dle dodavatele /</t>
  </si>
  <si>
    <t>76</t>
  </si>
  <si>
    <t>221</t>
  </si>
  <si>
    <t>113107122</t>
  </si>
  <si>
    <t>Odstranění štěrkové vrstvy tl 150 mm / chodníček u kůlny /</t>
  </si>
  <si>
    <t>77</t>
  </si>
  <si>
    <t>013</t>
  </si>
  <si>
    <t>961022311</t>
  </si>
  <si>
    <t>Bourání základu cihelné zdi plotu</t>
  </si>
  <si>
    <t>78</t>
  </si>
  <si>
    <t>9610223113</t>
  </si>
  <si>
    <t>Bourání základu čelní cihelné zdi kůlny</t>
  </si>
  <si>
    <t>79</t>
  </si>
  <si>
    <t>9610223112</t>
  </si>
  <si>
    <t>Bourání čelní cihelné zdi kůlny</t>
  </si>
  <si>
    <t>80</t>
  </si>
  <si>
    <t>962032241</t>
  </si>
  <si>
    <t>Bourání stávající cihelné plotové zdi tl 150 mm</t>
  </si>
  <si>
    <t>81</t>
  </si>
  <si>
    <t>962042321</t>
  </si>
  <si>
    <t>Vybourání skořepinové konstrukce bazénu vč izolace a obetonování v celkové tl  cca 400 mm + dlaždice</t>
  </si>
  <si>
    <t>82</t>
  </si>
  <si>
    <t>965042241</t>
  </si>
  <si>
    <t>Bourání mazaniny betonové tl 150 mm vč dlažby a izolace / dno bazénu /</t>
  </si>
  <si>
    <t>83</t>
  </si>
  <si>
    <t>9650422413</t>
  </si>
  <si>
    <t>Bourání mazaniny betonové tl 150 mm  / podlaha kůlna /</t>
  </si>
  <si>
    <t>84</t>
  </si>
  <si>
    <t>979081111</t>
  </si>
  <si>
    <t>Odvoz suti a vybouraných hmot na skládku do 1 km</t>
  </si>
  <si>
    <t>85</t>
  </si>
  <si>
    <t>979081121</t>
  </si>
  <si>
    <t>Odvoz suti a vybouraných hmot na skládku ZKD 1 km přes 1 km / 4 km /</t>
  </si>
  <si>
    <t>86</t>
  </si>
  <si>
    <t>979082111</t>
  </si>
  <si>
    <t>Vnitrostaveništní vodorovná doprava suti a vybouraných hmot do 10 m</t>
  </si>
  <si>
    <t>87</t>
  </si>
  <si>
    <t>979082121</t>
  </si>
  <si>
    <t>Vnitrostaveništní vodorovná doprava suti a vybouraných hmot ZKD 5 m přes 10 m</t>
  </si>
  <si>
    <t>88</t>
  </si>
  <si>
    <t>979098201</t>
  </si>
  <si>
    <t>Poplatek za uložení stavebního odpadu na skládce (skládkovné)</t>
  </si>
  <si>
    <t>89</t>
  </si>
  <si>
    <t>979098202</t>
  </si>
  <si>
    <t>Požárně bezpečnostní řešení / není součástí této cenové nabídky /</t>
  </si>
  <si>
    <t>90</t>
  </si>
  <si>
    <t>952901111</t>
  </si>
  <si>
    <t>Vyčištění bazénu a přilehlých prostor po dokončení rekonstrukce</t>
  </si>
  <si>
    <t>99</t>
  </si>
  <si>
    <t>Přesun hmot</t>
  </si>
  <si>
    <t>91</t>
  </si>
  <si>
    <t>998011001</t>
  </si>
  <si>
    <t>Přesun hmot pro HSV / s pomocí mechanizace /</t>
  </si>
  <si>
    <t>Práce a dodávky PSV</t>
  </si>
  <si>
    <t>711</t>
  </si>
  <si>
    <t>Izolace proti vodě, vlhkosti a plynům</t>
  </si>
  <si>
    <t>92</t>
  </si>
  <si>
    <t>711111001</t>
  </si>
  <si>
    <t>Penetrační nátěr na základovou desku a podkladní beton / D+M /</t>
  </si>
  <si>
    <t>93</t>
  </si>
  <si>
    <t>711112001</t>
  </si>
  <si>
    <t>Penetrační nátěr na svislé betonové konstrukce / D+M /</t>
  </si>
  <si>
    <t>94</t>
  </si>
  <si>
    <t>711141559</t>
  </si>
  <si>
    <t>Provedení izolace proti zemní vlhkosti pásy přitavením vodorovné NAIP / na terén /</t>
  </si>
  <si>
    <t>95</t>
  </si>
  <si>
    <t>M</t>
  </si>
  <si>
    <t>MAT</t>
  </si>
  <si>
    <t>6283213401</t>
  </si>
  <si>
    <t>pás těžký asfaltovaný svařovaný 2x / návrh Bitagit a pod /</t>
  </si>
  <si>
    <t>96</t>
  </si>
  <si>
    <t>711142559</t>
  </si>
  <si>
    <t>Provedení izolace proti zemní vlhkosti pásy přitavením svislé NAIP / na terén /</t>
  </si>
  <si>
    <t>97</t>
  </si>
  <si>
    <t>628321340</t>
  </si>
  <si>
    <t>98</t>
  </si>
  <si>
    <t>711461103</t>
  </si>
  <si>
    <t>Provedení izolace proti zemní vlhkosti vodorovné fólií přilepenou v plné ploše</t>
  </si>
  <si>
    <t>283231100</t>
  </si>
  <si>
    <t>pojistná fólie / např PENEFOL / - podlaha P3, P4</t>
  </si>
  <si>
    <t>100</t>
  </si>
  <si>
    <t>283293220</t>
  </si>
  <si>
    <t>pojistná fólie / např Guttafol  / střecha S1</t>
  </si>
  <si>
    <t>101</t>
  </si>
  <si>
    <t>283293360</t>
  </si>
  <si>
    <t>parotěsná fólie / např Guttafol / strop pod S1</t>
  </si>
  <si>
    <t>102</t>
  </si>
  <si>
    <t>283220090</t>
  </si>
  <si>
    <t>fólie hydroizolační bazénová FATRAFOL druh 790 1, 5 mm barevná</t>
  </si>
  <si>
    <t>103</t>
  </si>
  <si>
    <t>711462103</t>
  </si>
  <si>
    <t>Provedení izolace proti tlakové vodě svislé fólií přilepenou v plné ploše</t>
  </si>
  <si>
    <t>104</t>
  </si>
  <si>
    <t>105</t>
  </si>
  <si>
    <t>998711201</t>
  </si>
  <si>
    <t>Přesun hmot pro izolace proti vodě, vlhkosti a plynům v objektech v do 6 m</t>
  </si>
  <si>
    <t>713</t>
  </si>
  <si>
    <t>Izolace tepelné</t>
  </si>
  <si>
    <t>106</t>
  </si>
  <si>
    <t>713121111</t>
  </si>
  <si>
    <t>Montáž izolace tepelné podlah volně kladenými  deskami 1 vrstva</t>
  </si>
  <si>
    <t>107</t>
  </si>
  <si>
    <t>283758710</t>
  </si>
  <si>
    <t>deska z pěnového polystyrenu bílá EPS 70 Z 1000 x 1000 x 80 mm / podlaha P3, P4 /</t>
  </si>
  <si>
    <t>108</t>
  </si>
  <si>
    <t>998713201</t>
  </si>
  <si>
    <t>Přesun hmot pro izolace tepelné v objektech v do 6 m</t>
  </si>
  <si>
    <t>721</t>
  </si>
  <si>
    <t>Zdravotechnika - vnitřní kanalizace</t>
  </si>
  <si>
    <t>109</t>
  </si>
  <si>
    <t>721111101</t>
  </si>
  <si>
    <t>Napojení nového rozvodu vnitřní kanalizace na stávající</t>
  </si>
  <si>
    <t>110</t>
  </si>
  <si>
    <t>721111102</t>
  </si>
  <si>
    <t>Stavební přípomoce pro vnitřní kanalizaci</t>
  </si>
  <si>
    <t>722</t>
  </si>
  <si>
    <t>Zdravotechnika - vnitřní vodovod</t>
  </si>
  <si>
    <t>111</t>
  </si>
  <si>
    <t>722110114</t>
  </si>
  <si>
    <t>112</t>
  </si>
  <si>
    <t>722110115</t>
  </si>
  <si>
    <t>Stavební přípomoce pro vnitřní rozvody vody</t>
  </si>
  <si>
    <t>725</t>
  </si>
  <si>
    <t>Zdravotechnika - zařizovací předměty</t>
  </si>
  <si>
    <t>113</t>
  </si>
  <si>
    <t>725991811</t>
  </si>
  <si>
    <t>Zařizovací předměty / D+M / - sprchový kout, umyvadlo - upřesní investor</t>
  </si>
  <si>
    <t>743</t>
  </si>
  <si>
    <t>Elektromontáže - hrubá montáž</t>
  </si>
  <si>
    <t>114</t>
  </si>
  <si>
    <t>741</t>
  </si>
  <si>
    <t>743612111</t>
  </si>
  <si>
    <t>Montáž uzemňovacího pásku v zemi</t>
  </si>
  <si>
    <t>115</t>
  </si>
  <si>
    <t>354420710</t>
  </si>
  <si>
    <t>uzemňovací pásek vč vyvedení uzemňovacích svodů</t>
  </si>
  <si>
    <t>762</t>
  </si>
  <si>
    <t>Konstrukce tesařské</t>
  </si>
  <si>
    <t>116</t>
  </si>
  <si>
    <t>762331811</t>
  </si>
  <si>
    <t>Demontáž vaznic z hranolů průřezové plochy do 244 cm2 / kůlna /</t>
  </si>
  <si>
    <t>117</t>
  </si>
  <si>
    <t>7623318114</t>
  </si>
  <si>
    <t>Demontáž krokví z hranolů průřezové plochy do 120 cm2 / kůlna /</t>
  </si>
  <si>
    <t>118</t>
  </si>
  <si>
    <t>762331812</t>
  </si>
  <si>
    <t>Demontáž dřevěných sloupků z hranolů průřezové plochy do 224 cm2 / kůlna /</t>
  </si>
  <si>
    <t>119</t>
  </si>
  <si>
    <t>762341832</t>
  </si>
  <si>
    <t>Demontáž bednění střech / kůlna /</t>
  </si>
  <si>
    <t>120</t>
  </si>
  <si>
    <t>998762202</t>
  </si>
  <si>
    <t>Přesun hmot pro kce tesařské v objektech v do 6 m</t>
  </si>
  <si>
    <t>763</t>
  </si>
  <si>
    <t>Konstrukce montované z desek, dílců a panelů</t>
  </si>
  <si>
    <t>121</t>
  </si>
  <si>
    <t>763131551</t>
  </si>
  <si>
    <t>764</t>
  </si>
  <si>
    <t>Konstrukce klempířské</t>
  </si>
  <si>
    <t>122</t>
  </si>
  <si>
    <t>764352205</t>
  </si>
  <si>
    <t>Žlab Pz podokapní půlkruhový / rš bude upřesněna /</t>
  </si>
  <si>
    <t>123</t>
  </si>
  <si>
    <t>764410230</t>
  </si>
  <si>
    <t>Oplechování parapetů Pz / rš bude upřesněna / včetně rohů</t>
  </si>
  <si>
    <t>124</t>
  </si>
  <si>
    <t>764430250</t>
  </si>
  <si>
    <t>Oplechování Pz spoje mezi novou střechou a stáv zdí / rš bude upřesněna / včetně rohů</t>
  </si>
  <si>
    <t>125</t>
  </si>
  <si>
    <t>764454205</t>
  </si>
  <si>
    <t>Odpadní trouby Pz kruhové / průměr bude upřesněn /</t>
  </si>
  <si>
    <t>126</t>
  </si>
  <si>
    <t>998764201</t>
  </si>
  <si>
    <t>Přesun hmot pro konstrukce klempířské v objektech v do 6 m</t>
  </si>
  <si>
    <t>765</t>
  </si>
  <si>
    <t>Konstrukce pokrývačské</t>
  </si>
  <si>
    <t>127</t>
  </si>
  <si>
    <t>765381111</t>
  </si>
  <si>
    <t>Montáž sendvičových panelů tl 80 mm</t>
  </si>
  <si>
    <t>128</t>
  </si>
  <si>
    <t>553266100</t>
  </si>
  <si>
    <t>panel sendvičový střešní izolace PUR 80 mm</t>
  </si>
  <si>
    <t>129</t>
  </si>
  <si>
    <t>998765201</t>
  </si>
  <si>
    <t>Přesun hmot pro krytiny tvrdé v objektech v do 6 m</t>
  </si>
  <si>
    <t>766</t>
  </si>
  <si>
    <t>Konstrukce truhlářské / orientační ceny /</t>
  </si>
  <si>
    <t>130</t>
  </si>
  <si>
    <t>766121210</t>
  </si>
  <si>
    <t>Vstupní plastové dveře 900/2100 mm  / D+M /</t>
  </si>
  <si>
    <t>kus</t>
  </si>
  <si>
    <t>131</t>
  </si>
  <si>
    <t>766121220</t>
  </si>
  <si>
    <t>Vnitřní plastové dveře 900/1970 mm vč zárubně / D+M /</t>
  </si>
  <si>
    <t>132</t>
  </si>
  <si>
    <t>766122310</t>
  </si>
  <si>
    <t>Plastová okna 900/1750 mm / D+M /</t>
  </si>
  <si>
    <t>133</t>
  </si>
  <si>
    <t>766694114</t>
  </si>
  <si>
    <t>Vnitřní parapety k plastovým oknům / D+M /</t>
  </si>
  <si>
    <t>134</t>
  </si>
  <si>
    <t>766695213</t>
  </si>
  <si>
    <t>Montáž truhlářských prahů dveří 1křídlových šířky přes 10 cm vč nátěru</t>
  </si>
  <si>
    <t>135</t>
  </si>
  <si>
    <t>611871210</t>
  </si>
  <si>
    <t>prah dveřní dřevěný dl do 100 cm</t>
  </si>
  <si>
    <t>136</t>
  </si>
  <si>
    <t>998766201</t>
  </si>
  <si>
    <t>Přesun hmot pro konstrukce truhlářské v objektech v do 6 m</t>
  </si>
  <si>
    <t>767</t>
  </si>
  <si>
    <t>Konstrukce zámečnické</t>
  </si>
  <si>
    <t>137</t>
  </si>
  <si>
    <t>767392802</t>
  </si>
  <si>
    <t>Demontáž krytin střech z plechů šroubovaných / kůlna /</t>
  </si>
  <si>
    <t>771</t>
  </si>
  <si>
    <t>Podlahy z dlaždic</t>
  </si>
  <si>
    <t>138</t>
  </si>
  <si>
    <t>771274122</t>
  </si>
  <si>
    <t>Montáž obkladů stupnic z dlaždic protiskluzných keramických š do 250 mm</t>
  </si>
  <si>
    <t>139</t>
  </si>
  <si>
    <t>771274124</t>
  </si>
  <si>
    <t>Montáž obkladů stupnic z dlaždic protiskluzných keramických flexibilní lepidlo š do 350 mm</t>
  </si>
  <si>
    <t>140</t>
  </si>
  <si>
    <t>771274242</t>
  </si>
  <si>
    <t>Montáž obkladů podstupnic z dlaždic protiskluzných keramických v do 200 mm</t>
  </si>
  <si>
    <t>141</t>
  </si>
  <si>
    <t>5976100002</t>
  </si>
  <si>
    <t>dlaždice keramické protiskluzné pro stupnice a podstupnice / bazén a vstupy /</t>
  </si>
  <si>
    <t>142</t>
  </si>
  <si>
    <t>771574121</t>
  </si>
  <si>
    <t xml:space="preserve">Montáž podlah keramických  lepených </t>
  </si>
  <si>
    <t>143</t>
  </si>
  <si>
    <t>597610020</t>
  </si>
  <si>
    <t>dlaždice keramické / technická místnost /</t>
  </si>
  <si>
    <t>144</t>
  </si>
  <si>
    <t>771574133</t>
  </si>
  <si>
    <t xml:space="preserve">Montáž podlah keramických protiskluzných lepených </t>
  </si>
  <si>
    <t>145</t>
  </si>
  <si>
    <t>597610000</t>
  </si>
  <si>
    <t>dlaždice keramické protiskluzné / bazén/</t>
  </si>
  <si>
    <t>146</t>
  </si>
  <si>
    <t>597610001</t>
  </si>
  <si>
    <t>dlaždice keramické protiskluzné / bazénová hala /</t>
  </si>
  <si>
    <t>147</t>
  </si>
  <si>
    <t>5976100008</t>
  </si>
  <si>
    <t>dlaždice keramické protiskluzné / sprcha /</t>
  </si>
  <si>
    <t>148</t>
  </si>
  <si>
    <t>771579195</t>
  </si>
  <si>
    <t>Příplatek k montáž podlah keramických za spárovací hmotu</t>
  </si>
  <si>
    <t>149</t>
  </si>
  <si>
    <t>771579197</t>
  </si>
  <si>
    <t>Příplatek k montáž podlah keramických za lepení</t>
  </si>
  <si>
    <t>150</t>
  </si>
  <si>
    <t>998771201</t>
  </si>
  <si>
    <t>Přesun hmot pro podlahy z dlaždic v objektech v do 6 m</t>
  </si>
  <si>
    <t>781</t>
  </si>
  <si>
    <t>Dokončovací práce - obklady keramické</t>
  </si>
  <si>
    <t>151</t>
  </si>
  <si>
    <t>781474119</t>
  </si>
  <si>
    <t>Montáž obkladů keramických / do výše stropu mimo tech místnost /</t>
  </si>
  <si>
    <t>152</t>
  </si>
  <si>
    <t>597610590</t>
  </si>
  <si>
    <t>obkládačky keramické / stěny - bazén /</t>
  </si>
  <si>
    <t>153</t>
  </si>
  <si>
    <t>5976105907</t>
  </si>
  <si>
    <t>obkládačky keramické / stěny - sprcha /</t>
  </si>
  <si>
    <t>154</t>
  </si>
  <si>
    <t>597610596</t>
  </si>
  <si>
    <t>obkládačky keramické / stěny - tech místnost v.o. 2000 mm /</t>
  </si>
  <si>
    <t>155</t>
  </si>
  <si>
    <t>597610595</t>
  </si>
  <si>
    <t>obkládačky keramické / stěny - bazénová hala /</t>
  </si>
  <si>
    <t>156</t>
  </si>
  <si>
    <t>781479192</t>
  </si>
  <si>
    <t>Příplatek k montáži obkladů vnitřních keramických hladkých za omezený prostor</t>
  </si>
  <si>
    <t>157</t>
  </si>
  <si>
    <t>781479195</t>
  </si>
  <si>
    <t>Příplatek k montáži obkladů keramických za spárovací hmotu</t>
  </si>
  <si>
    <t>158</t>
  </si>
  <si>
    <t>781479197</t>
  </si>
  <si>
    <t>Příplatek k montáži obkladů vnitřních keramických za lepení</t>
  </si>
  <si>
    <t>159</t>
  </si>
  <si>
    <t>781494111</t>
  </si>
  <si>
    <t>Plastové profily rohové a ukončující lepené / D+M /</t>
  </si>
  <si>
    <t>160</t>
  </si>
  <si>
    <t>998781201</t>
  </si>
  <si>
    <t>Přesun hmot pro obklady keramické v objektech v do 6 m</t>
  </si>
  <si>
    <t>784</t>
  </si>
  <si>
    <t>Dokončovací práce - malby</t>
  </si>
  <si>
    <t>161</t>
  </si>
  <si>
    <t>784411301</t>
  </si>
  <si>
    <t>Malby na zděné konstrukce a strop v technické místnosti vč penetrace</t>
  </si>
  <si>
    <t>162</t>
  </si>
  <si>
    <t>784411302</t>
  </si>
  <si>
    <t>Malby na SDK podhledy vč penetrace</t>
  </si>
  <si>
    <t>Práce a dodávky M</t>
  </si>
  <si>
    <t>21-M</t>
  </si>
  <si>
    <t>Elektromontáže</t>
  </si>
  <si>
    <t>163</t>
  </si>
  <si>
    <t>921</t>
  </si>
  <si>
    <t>210010001</t>
  </si>
  <si>
    <t>Elektrické topné rohože / D+M /</t>
  </si>
  <si>
    <t>164</t>
  </si>
  <si>
    <t>210010003</t>
  </si>
  <si>
    <t>Elektroinstalace - silnoproud / D+M /</t>
  </si>
  <si>
    <t>165</t>
  </si>
  <si>
    <t>210010002</t>
  </si>
  <si>
    <t>Stavební přípomoce pro elektro</t>
  </si>
  <si>
    <t>35-M</t>
  </si>
  <si>
    <t>Bazény</t>
  </si>
  <si>
    <t>166</t>
  </si>
  <si>
    <t>935</t>
  </si>
  <si>
    <t>350120001</t>
  </si>
  <si>
    <t>Bazénová technologie / D+M /</t>
  </si>
  <si>
    <t>167</t>
  </si>
  <si>
    <t>350120002</t>
  </si>
  <si>
    <t>Stavební přípomoce pro bazénovou technologii</t>
  </si>
  <si>
    <t>jedn cena</t>
  </si>
  <si>
    <t>SDK podhled na ocelové kci voděodolné desky / D+M /vč přesunu</t>
  </si>
  <si>
    <t>Napojení nového vnitřního rozvodu vody na stávající vč přesunu</t>
  </si>
  <si>
    <t>Trativod z drenážních trubek včetně lože /délka a způsob provedení bude upřesněn /</t>
  </si>
  <si>
    <t>SLEPÝ ROZPOČET</t>
  </si>
  <si>
    <t>ceny dle aktualizace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</si>
</sst>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22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8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3" fillId="0" borderId="10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3" fillId="0" borderId="12" xfId="0" applyFont="1" applyBorder="1" applyAlignment="1">
      <alignment horizontal="right" vertical="center"/>
    </xf>
    <xf numFmtId="164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64" fontId="3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64" fontId="3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64" fontId="3" fillId="0" borderId="20" xfId="0" applyFont="1" applyBorder="1" applyAlignment="1">
      <alignment horizontal="right" vertical="center"/>
    </xf>
    <xf numFmtId="49" fontId="3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65" fontId="0" fillId="0" borderId="29" xfId="0" applyFont="1" applyBorder="1" applyAlignment="1">
      <alignment horizontal="right" vertical="center"/>
    </xf>
    <xf numFmtId="165" fontId="0" fillId="0" borderId="30" xfId="0" applyFont="1" applyBorder="1" applyAlignment="1">
      <alignment horizontal="right" vertical="center"/>
    </xf>
    <xf numFmtId="165" fontId="7" fillId="0" borderId="31" xfId="0" applyFont="1" applyBorder="1" applyAlignment="1">
      <alignment horizontal="right" vertical="center"/>
    </xf>
    <xf numFmtId="166" fontId="7" fillId="0" borderId="32" xfId="0" applyFont="1" applyBorder="1" applyAlignment="1">
      <alignment horizontal="right" vertical="center"/>
    </xf>
    <xf numFmtId="165" fontId="0" fillId="0" borderId="31" xfId="0" applyFont="1" applyBorder="1" applyAlignment="1">
      <alignment horizontal="right" vertical="center"/>
    </xf>
    <xf numFmtId="165" fontId="0" fillId="0" borderId="32" xfId="0" applyFont="1" applyBorder="1" applyAlignment="1">
      <alignment horizontal="right" vertical="center"/>
    </xf>
    <xf numFmtId="165" fontId="7" fillId="0" borderId="30" xfId="0" applyFont="1" applyBorder="1" applyAlignment="1">
      <alignment horizontal="right" vertical="center"/>
    </xf>
    <xf numFmtId="166" fontId="7" fillId="0" borderId="30" xfId="0" applyFont="1" applyBorder="1" applyAlignment="1">
      <alignment horizontal="right" vertical="center"/>
    </xf>
    <xf numFmtId="165" fontId="0" fillId="0" borderId="33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164" fontId="2" fillId="0" borderId="34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66" fontId="7" fillId="0" borderId="18" xfId="0" applyFont="1" applyBorder="1" applyAlignment="1">
      <alignment horizontal="right" vertical="center"/>
    </xf>
    <xf numFmtId="0" fontId="2" fillId="0" borderId="3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66" fontId="0" fillId="0" borderId="18" xfId="0" applyFont="1" applyBorder="1" applyAlignment="1">
      <alignment horizontal="right" vertical="center"/>
    </xf>
    <xf numFmtId="165" fontId="0" fillId="0" borderId="19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4" fontId="2" fillId="0" borderId="36" xfId="0" applyFont="1" applyBorder="1" applyAlignment="1">
      <alignment horizontal="center" vertical="center"/>
    </xf>
    <xf numFmtId="165" fontId="0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166" fontId="7" fillId="0" borderId="21" xfId="0" applyFont="1" applyBorder="1" applyAlignment="1">
      <alignment horizontal="right" vertical="center"/>
    </xf>
    <xf numFmtId="166" fontId="0" fillId="0" borderId="21" xfId="0" applyFont="1" applyBorder="1" applyAlignment="1">
      <alignment horizontal="right" vertical="center"/>
    </xf>
    <xf numFmtId="165" fontId="0" fillId="0" borderId="23" xfId="0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164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166" fontId="7" fillId="0" borderId="39" xfId="0" applyFont="1" applyBorder="1" applyAlignment="1">
      <alignment horizontal="right" vertical="center"/>
    </xf>
    <xf numFmtId="166" fontId="7" fillId="0" borderId="22" xfId="0" applyFont="1" applyBorder="1" applyAlignment="1">
      <alignment horizontal="right" vertical="center"/>
    </xf>
    <xf numFmtId="165" fontId="11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65" fontId="3" fillId="0" borderId="14" xfId="0" applyFont="1" applyBorder="1" applyAlignment="1">
      <alignment horizontal="right" vertical="center"/>
    </xf>
    <xf numFmtId="166" fontId="3" fillId="0" borderId="18" xfId="0" applyFont="1" applyBorder="1" applyAlignment="1">
      <alignment horizontal="right" vertical="center"/>
    </xf>
    <xf numFmtId="166" fontId="7" fillId="0" borderId="14" xfId="0" applyFont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center"/>
    </xf>
    <xf numFmtId="165" fontId="3" fillId="0" borderId="18" xfId="0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166" fontId="12" fillId="0" borderId="46" xfId="0" applyFont="1" applyBorder="1" applyAlignment="1">
      <alignment horizontal="right" vertical="center"/>
    </xf>
    <xf numFmtId="0" fontId="2" fillId="0" borderId="4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48" xfId="0" applyFont="1" applyBorder="1" applyAlignment="1">
      <alignment horizontal="left" vertical="center"/>
    </xf>
    <xf numFmtId="0" fontId="2" fillId="0" borderId="39" xfId="0" applyFont="1" applyBorder="1" applyAlignment="1">
      <alignment horizontal="left"/>
    </xf>
    <xf numFmtId="0" fontId="2" fillId="0" borderId="33" xfId="0" applyFont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64" fontId="3" fillId="3" borderId="38" xfId="0" applyFont="1" applyFill="1" applyBorder="1" applyAlignment="1">
      <alignment horizontal="center" vertical="center"/>
    </xf>
    <xf numFmtId="164" fontId="3" fillId="3" borderId="52" xfId="0" applyFont="1" applyFill="1" applyBorder="1" applyAlignment="1">
      <alignment horizontal="center" vertical="center"/>
    </xf>
    <xf numFmtId="164" fontId="3" fillId="3" borderId="53" xfId="0" applyFont="1" applyFill="1" applyBorder="1" applyAlignment="1">
      <alignment horizontal="center" vertical="center"/>
    </xf>
    <xf numFmtId="164" fontId="3" fillId="3" borderId="3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66" fontId="15" fillId="0" borderId="0" xfId="0" applyFont="1" applyAlignment="1">
      <alignment horizontal="right" vertical="center"/>
    </xf>
    <xf numFmtId="167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66" fontId="16" fillId="0" borderId="0" xfId="0" applyFont="1" applyAlignment="1">
      <alignment horizontal="right" vertical="center"/>
    </xf>
    <xf numFmtId="167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166" fontId="17" fillId="0" borderId="0" xfId="0" applyFont="1" applyAlignment="1">
      <alignment horizontal="right" vertical="center"/>
    </xf>
    <xf numFmtId="167" fontId="17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19" fillId="0" borderId="0" xfId="0" applyFont="1" applyAlignment="1">
      <alignment horizontal="right" vertical="center"/>
    </xf>
    <xf numFmtId="167" fontId="19" fillId="0" borderId="0" xfId="0" applyFont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26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164" fontId="2" fillId="3" borderId="31" xfId="0" applyFont="1" applyFill="1" applyBorder="1" applyAlignment="1">
      <alignment horizontal="center" vertical="center"/>
    </xf>
    <xf numFmtId="164" fontId="2" fillId="3" borderId="5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166" fontId="15" fillId="0" borderId="2" xfId="0" applyFont="1" applyBorder="1" applyAlignment="1">
      <alignment horizontal="right" vertical="center"/>
    </xf>
    <xf numFmtId="167" fontId="1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7" fontId="2" fillId="0" borderId="0" xfId="0" applyFont="1" applyAlignment="1">
      <alignment horizontal="right" vertical="center"/>
    </xf>
    <xf numFmtId="166" fontId="2" fillId="0" borderId="0" xfId="0" applyFont="1" applyAlignment="1">
      <alignment horizontal="right" vertical="center"/>
    </xf>
    <xf numFmtId="168" fontId="2" fillId="0" borderId="0" xfId="0" applyFont="1" applyAlignment="1">
      <alignment horizontal="right" vertical="center"/>
    </xf>
    <xf numFmtId="169" fontId="2" fillId="0" borderId="0" xfId="0" applyFont="1" applyAlignment="1">
      <alignment horizontal="right" vertical="center"/>
    </xf>
    <xf numFmtId="165" fontId="2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167" fontId="20" fillId="0" borderId="0" xfId="0" applyFont="1" applyAlignment="1">
      <alignment horizontal="right" vertical="center"/>
    </xf>
    <xf numFmtId="166" fontId="20" fillId="0" borderId="0" xfId="0" applyFont="1" applyAlignment="1">
      <alignment horizontal="right" vertical="center"/>
    </xf>
    <xf numFmtId="168" fontId="20" fillId="0" borderId="0" xfId="0" applyFont="1" applyAlignment="1">
      <alignment horizontal="right" vertical="center"/>
    </xf>
    <xf numFmtId="169" fontId="20" fillId="0" borderId="0" xfId="0" applyFont="1" applyAlignment="1">
      <alignment horizontal="right" vertical="center"/>
    </xf>
    <xf numFmtId="165" fontId="20" fillId="0" borderId="0" xfId="0" applyFont="1" applyAlignment="1">
      <alignment horizontal="right" vertical="center"/>
    </xf>
    <xf numFmtId="0" fontId="21" fillId="2" borderId="0" xfId="0" applyFont="1" applyFill="1" applyAlignment="1">
      <alignment horizontal="lef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workbookViewId="0" topLeftCell="A48">
      <selection activeCell="O31" sqref="O3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/>
      <c r="F5" s="18"/>
      <c r="G5" s="18"/>
      <c r="H5" s="18"/>
      <c r="I5" s="18"/>
      <c r="J5" s="19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7.25" customHeight="1" hidden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6</v>
      </c>
      <c r="C7" s="16"/>
      <c r="D7" s="16"/>
      <c r="E7" s="26" t="s">
        <v>3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customHeight="1" hidden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9</v>
      </c>
      <c r="C9" s="16"/>
      <c r="D9" s="16"/>
      <c r="E9" s="27" t="s">
        <v>3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customHeight="1" hidden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3</v>
      </c>
      <c r="F26" s="18"/>
      <c r="G26" s="18"/>
      <c r="H26" s="18"/>
      <c r="I26" s="18"/>
      <c r="J26" s="19"/>
      <c r="K26" s="16"/>
      <c r="L26" s="16"/>
      <c r="M26" s="16"/>
      <c r="N26" s="16"/>
      <c r="O26" s="33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 t="s">
        <v>3</v>
      </c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/>
      <c r="I31" s="40"/>
      <c r="J31" s="16"/>
      <c r="K31" s="16"/>
      <c r="L31" s="16"/>
      <c r="M31" s="16"/>
      <c r="N31" s="16"/>
      <c r="O31" s="41"/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22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23</v>
      </c>
      <c r="B34" s="51"/>
      <c r="C34" s="51"/>
      <c r="D34" s="52"/>
      <c r="E34" s="53" t="s">
        <v>24</v>
      </c>
      <c r="F34" s="52"/>
      <c r="G34" s="53" t="s">
        <v>25</v>
      </c>
      <c r="H34" s="51"/>
      <c r="I34" s="52"/>
      <c r="J34" s="53" t="s">
        <v>26</v>
      </c>
      <c r="K34" s="51"/>
      <c r="L34" s="53" t="s">
        <v>27</v>
      </c>
      <c r="M34" s="51"/>
      <c r="N34" s="51"/>
      <c r="O34" s="52"/>
      <c r="P34" s="53" t="s">
        <v>28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29</v>
      </c>
      <c r="F36" s="47"/>
      <c r="G36" s="47"/>
      <c r="H36" s="47"/>
      <c r="I36" s="47"/>
      <c r="J36" s="64" t="s">
        <v>30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31</v>
      </c>
      <c r="B37" s="66"/>
      <c r="C37" s="67" t="s">
        <v>32</v>
      </c>
      <c r="D37" s="68"/>
      <c r="E37" s="68"/>
      <c r="F37" s="69"/>
      <c r="G37" s="65" t="s">
        <v>33</v>
      </c>
      <c r="H37" s="70"/>
      <c r="I37" s="67" t="s">
        <v>34</v>
      </c>
      <c r="J37" s="68"/>
      <c r="K37" s="68"/>
      <c r="L37" s="65" t="s">
        <v>35</v>
      </c>
      <c r="M37" s="70"/>
      <c r="N37" s="67" t="s">
        <v>36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37</v>
      </c>
      <c r="C38" s="19"/>
      <c r="D38" s="73" t="s">
        <v>38</v>
      </c>
      <c r="E38" s="74">
        <f>SUMIF(Rozpocet!O5:O65535,8,Rozpocet!I5:I65535)</f>
        <v>0</v>
      </c>
      <c r="F38" s="75"/>
      <c r="G38" s="71">
        <v>8</v>
      </c>
      <c r="H38" s="76" t="s">
        <v>39</v>
      </c>
      <c r="I38" s="36"/>
      <c r="J38" s="77">
        <v>0</v>
      </c>
      <c r="K38" s="78"/>
      <c r="L38" s="71">
        <v>13</v>
      </c>
      <c r="M38" s="34" t="s">
        <v>40</v>
      </c>
      <c r="N38" s="39"/>
      <c r="O38" s="39"/>
      <c r="P38" s="79">
        <f>M49</f>
        <v>20</v>
      </c>
      <c r="Q38" s="80" t="s">
        <v>41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42</v>
      </c>
      <c r="E39" s="74">
        <f>SUMIF(Rozpocet!O10:O65536,4,Rozpocet!I10:I65536)</f>
        <v>0</v>
      </c>
      <c r="F39" s="75"/>
      <c r="G39" s="71">
        <v>9</v>
      </c>
      <c r="H39" s="16" t="s">
        <v>43</v>
      </c>
      <c r="I39" s="73"/>
      <c r="J39" s="77">
        <v>0</v>
      </c>
      <c r="K39" s="78"/>
      <c r="L39" s="71">
        <v>14</v>
      </c>
      <c r="M39" s="34" t="s">
        <v>44</v>
      </c>
      <c r="N39" s="39"/>
      <c r="O39" s="39"/>
      <c r="P39" s="79">
        <f>M49</f>
        <v>20</v>
      </c>
      <c r="Q39" s="80" t="s">
        <v>41</v>
      </c>
      <c r="R39" s="74">
        <v>0</v>
      </c>
      <c r="S39" s="75"/>
    </row>
    <row r="40" spans="1:19" ht="20.25" customHeight="1">
      <c r="A40" s="71">
        <v>3</v>
      </c>
      <c r="B40" s="72" t="s">
        <v>45</v>
      </c>
      <c r="C40" s="19"/>
      <c r="D40" s="73" t="s">
        <v>38</v>
      </c>
      <c r="E40" s="74">
        <f>SUMIF(Rozpocet!O11:O65536,32,Rozpocet!I11:I65536)</f>
        <v>0</v>
      </c>
      <c r="F40" s="75"/>
      <c r="G40" s="71">
        <v>10</v>
      </c>
      <c r="H40" s="76" t="s">
        <v>46</v>
      </c>
      <c r="I40" s="36"/>
      <c r="J40" s="77">
        <v>0</v>
      </c>
      <c r="K40" s="78"/>
      <c r="L40" s="71">
        <v>15</v>
      </c>
      <c r="M40" s="34" t="s">
        <v>47</v>
      </c>
      <c r="N40" s="39"/>
      <c r="O40" s="39"/>
      <c r="P40" s="79">
        <f>M49</f>
        <v>20</v>
      </c>
      <c r="Q40" s="80" t="s">
        <v>41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42</v>
      </c>
      <c r="E41" s="74">
        <f>SUMIF(Rozpocet!O12:O65536,16,Rozpocet!I12:I65536)+SUMIF(Rozpocet!O12:O65536,128,Rozpocet!I12:I65536)</f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48</v>
      </c>
      <c r="N41" s="39"/>
      <c r="O41" s="39"/>
      <c r="P41" s="79">
        <f>M49</f>
        <v>20</v>
      </c>
      <c r="Q41" s="80" t="s">
        <v>41</v>
      </c>
      <c r="R41" s="74">
        <v>0</v>
      </c>
      <c r="S41" s="75"/>
    </row>
    <row r="42" spans="1:19" ht="20.25" customHeight="1">
      <c r="A42" s="71">
        <v>5</v>
      </c>
      <c r="B42" s="72" t="s">
        <v>49</v>
      </c>
      <c r="C42" s="19"/>
      <c r="D42" s="73" t="s">
        <v>38</v>
      </c>
      <c r="E42" s="74">
        <f>SUMIF(Rozpocet!O13:O65536,256,Rozpocet!I13:I65536)</f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50</v>
      </c>
      <c r="N42" s="39"/>
      <c r="O42" s="39"/>
      <c r="P42" s="79">
        <f>M49</f>
        <v>20</v>
      </c>
      <c r="Q42" s="80" t="s">
        <v>41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42</v>
      </c>
      <c r="E43" s="74">
        <f>SUMIF(Rozpocet!O14:O65536,64,Rozpocet!I14:I65536)</f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51</v>
      </c>
      <c r="N43" s="39"/>
      <c r="O43" s="39"/>
      <c r="P43" s="39"/>
      <c r="Q43" s="36"/>
      <c r="R43" s="74">
        <f>SUMIF(Rozpocet!O14:O65536,1024,Rozpocet!I14:I65536)</f>
        <v>0</v>
      </c>
      <c r="S43" s="75"/>
    </row>
    <row r="44" spans="1:19" ht="20.25" customHeight="1">
      <c r="A44" s="71">
        <v>7</v>
      </c>
      <c r="B44" s="84" t="s">
        <v>52</v>
      </c>
      <c r="C44" s="39"/>
      <c r="D44" s="36"/>
      <c r="E44" s="85">
        <f>SUM(E38:E43)</f>
        <v>0</v>
      </c>
      <c r="F44" s="49"/>
      <c r="G44" s="71">
        <v>12</v>
      </c>
      <c r="H44" s="84" t="s">
        <v>53</v>
      </c>
      <c r="I44" s="36"/>
      <c r="J44" s="86">
        <f>SUM(J38:J41)</f>
        <v>0</v>
      </c>
      <c r="K44" s="87"/>
      <c r="L44" s="71">
        <v>19</v>
      </c>
      <c r="M44" s="72" t="s">
        <v>54</v>
      </c>
      <c r="N44" s="18"/>
      <c r="O44" s="18"/>
      <c r="P44" s="18"/>
      <c r="Q44" s="88"/>
      <c r="R44" s="85">
        <f>SUM(R38:R43)</f>
        <v>0</v>
      </c>
      <c r="S44" s="49"/>
    </row>
    <row r="45" spans="1:19" ht="20.25" customHeight="1">
      <c r="A45" s="89">
        <v>20</v>
      </c>
      <c r="B45" s="90" t="s">
        <v>55</v>
      </c>
      <c r="C45" s="91"/>
      <c r="D45" s="92"/>
      <c r="E45" s="93">
        <f>SUMIF(Rozpocet!O14:O65536,512,Rozpocet!I14:I65536)</f>
        <v>0</v>
      </c>
      <c r="F45" s="45"/>
      <c r="G45" s="89">
        <v>21</v>
      </c>
      <c r="H45" s="90" t="s">
        <v>56</v>
      </c>
      <c r="I45" s="92"/>
      <c r="J45" s="94">
        <v>0</v>
      </c>
      <c r="K45" s="95">
        <f>M49</f>
        <v>20</v>
      </c>
      <c r="L45" s="89">
        <v>22</v>
      </c>
      <c r="M45" s="90" t="s">
        <v>57</v>
      </c>
      <c r="N45" s="91"/>
      <c r="O45" s="91"/>
      <c r="P45" s="91"/>
      <c r="Q45" s="92"/>
      <c r="R45" s="93">
        <f>SUMIF(Rozpocet!O14:O65536,"&lt;4",Rozpocet!I14:I65536)+SUMIF(Rozpocet!O14:O65536,"&gt;1024",Rozpocet!I14:I65536)</f>
        <v>0</v>
      </c>
      <c r="S45" s="45"/>
    </row>
    <row r="46" spans="1:19" ht="20.25" customHeight="1">
      <c r="A46" s="96" t="s">
        <v>17</v>
      </c>
      <c r="B46" s="13"/>
      <c r="C46" s="13"/>
      <c r="D46" s="13"/>
      <c r="E46" s="13"/>
      <c r="F46" s="97"/>
      <c r="G46" s="98"/>
      <c r="H46" s="13"/>
      <c r="I46" s="13"/>
      <c r="J46" s="13"/>
      <c r="K46" s="13"/>
      <c r="L46" s="65" t="s">
        <v>58</v>
      </c>
      <c r="M46" s="52"/>
      <c r="N46" s="67" t="s">
        <v>59</v>
      </c>
      <c r="O46" s="51"/>
      <c r="P46" s="51"/>
      <c r="Q46" s="51"/>
      <c r="R46" s="51"/>
      <c r="S46" s="54"/>
    </row>
    <row r="47" spans="1:19" ht="20.25" customHeight="1">
      <c r="A47" s="15"/>
      <c r="B47" s="16"/>
      <c r="C47" s="16"/>
      <c r="D47" s="16"/>
      <c r="E47" s="16"/>
      <c r="F47" s="23"/>
      <c r="G47" s="99"/>
      <c r="H47" s="16"/>
      <c r="I47" s="16"/>
      <c r="J47" s="16"/>
      <c r="K47" s="16"/>
      <c r="L47" s="71">
        <v>23</v>
      </c>
      <c r="M47" s="76" t="s">
        <v>60</v>
      </c>
      <c r="N47" s="39"/>
      <c r="O47" s="39"/>
      <c r="P47" s="39"/>
      <c r="Q47" s="75"/>
      <c r="R47" s="85">
        <f>ROUND(E44+J44+R44+E45+J45+R45,2)</f>
        <v>0</v>
      </c>
      <c r="S47" s="49"/>
    </row>
    <row r="48" spans="1:19" ht="20.25" customHeight="1">
      <c r="A48" s="100" t="s">
        <v>61</v>
      </c>
      <c r="B48" s="28"/>
      <c r="C48" s="28"/>
      <c r="D48" s="28"/>
      <c r="E48" s="28"/>
      <c r="F48" s="29"/>
      <c r="G48" s="101" t="s">
        <v>62</v>
      </c>
      <c r="H48" s="28"/>
      <c r="I48" s="28"/>
      <c r="J48" s="28"/>
      <c r="K48" s="28"/>
      <c r="L48" s="71">
        <v>24</v>
      </c>
      <c r="M48" s="102">
        <v>10</v>
      </c>
      <c r="N48" s="29" t="s">
        <v>41</v>
      </c>
      <c r="O48" s="103">
        <f>R47-O49</f>
        <v>0</v>
      </c>
      <c r="P48" s="39" t="s">
        <v>63</v>
      </c>
      <c r="Q48" s="36"/>
      <c r="R48" s="104">
        <f>ROUNDUP(O48*M48/100,1)</f>
        <v>0</v>
      </c>
      <c r="S48" s="105"/>
    </row>
    <row r="49" spans="1:19" ht="20.25" customHeight="1">
      <c r="A49" s="106" t="s">
        <v>16</v>
      </c>
      <c r="B49" s="18"/>
      <c r="C49" s="18"/>
      <c r="D49" s="18"/>
      <c r="E49" s="18"/>
      <c r="F49" s="19"/>
      <c r="G49" s="107"/>
      <c r="H49" s="18"/>
      <c r="I49" s="18"/>
      <c r="J49" s="18"/>
      <c r="K49" s="18"/>
      <c r="L49" s="71">
        <v>25</v>
      </c>
      <c r="M49" s="108">
        <v>20</v>
      </c>
      <c r="N49" s="36" t="s">
        <v>41</v>
      </c>
      <c r="O49" s="103">
        <f>ROUND(SUMIF(Rozpocet!N14:N65536,M49,Rozpocet!I14:I65536)+SUMIF(P38:P42,M49,R38:R42)+IF(K45=M49,J45,0),2)</f>
        <v>0</v>
      </c>
      <c r="P49" s="39" t="s">
        <v>63</v>
      </c>
      <c r="Q49" s="36"/>
      <c r="R49" s="74">
        <f>ROUNDUP(O49*M49/100,1)</f>
        <v>0</v>
      </c>
      <c r="S49" s="75"/>
    </row>
    <row r="50" spans="1:19" ht="20.25" customHeight="1">
      <c r="A50" s="15"/>
      <c r="B50" s="16"/>
      <c r="C50" s="16"/>
      <c r="D50" s="16"/>
      <c r="E50" s="16"/>
      <c r="F50" s="23"/>
      <c r="G50" s="99"/>
      <c r="H50" s="16"/>
      <c r="I50" s="16"/>
      <c r="J50" s="16"/>
      <c r="K50" s="16"/>
      <c r="L50" s="89">
        <v>26</v>
      </c>
      <c r="M50" s="109" t="s">
        <v>64</v>
      </c>
      <c r="N50" s="91"/>
      <c r="O50" s="91"/>
      <c r="P50" s="91"/>
      <c r="Q50" s="110"/>
      <c r="R50" s="111">
        <f>R47+R48+R49</f>
        <v>0</v>
      </c>
      <c r="S50" s="112"/>
    </row>
    <row r="51" spans="1:19" ht="20.25" customHeight="1">
      <c r="A51" s="100" t="s">
        <v>61</v>
      </c>
      <c r="B51" s="28"/>
      <c r="C51" s="28"/>
      <c r="D51" s="28"/>
      <c r="E51" s="28"/>
      <c r="F51" s="29"/>
      <c r="G51" s="101" t="s">
        <v>62</v>
      </c>
      <c r="H51" s="28"/>
      <c r="I51" s="28"/>
      <c r="J51" s="28"/>
      <c r="K51" s="28"/>
      <c r="L51" s="65" t="s">
        <v>65</v>
      </c>
      <c r="M51" s="52"/>
      <c r="N51" s="67" t="s">
        <v>66</v>
      </c>
      <c r="O51" s="51"/>
      <c r="P51" s="51"/>
      <c r="Q51" s="51"/>
      <c r="R51" s="113"/>
      <c r="S51" s="54"/>
    </row>
    <row r="52" spans="1:19" ht="20.25" customHeight="1">
      <c r="A52" s="106" t="s">
        <v>18</v>
      </c>
      <c r="B52" s="18"/>
      <c r="C52" s="18"/>
      <c r="D52" s="18"/>
      <c r="E52" s="18"/>
      <c r="F52" s="19"/>
      <c r="G52" s="107"/>
      <c r="H52" s="18"/>
      <c r="I52" s="18"/>
      <c r="J52" s="18"/>
      <c r="K52" s="18"/>
      <c r="L52" s="71">
        <v>27</v>
      </c>
      <c r="M52" s="76" t="s">
        <v>67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5"/>
      <c r="B53" s="16"/>
      <c r="C53" s="16"/>
      <c r="D53" s="16"/>
      <c r="E53" s="16"/>
      <c r="F53" s="23"/>
      <c r="G53" s="99"/>
      <c r="H53" s="16"/>
      <c r="I53" s="16"/>
      <c r="J53" s="16"/>
      <c r="K53" s="16"/>
      <c r="L53" s="71">
        <v>28</v>
      </c>
      <c r="M53" s="76" t="s">
        <v>68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4" t="s">
        <v>61</v>
      </c>
      <c r="B54" s="44"/>
      <c r="C54" s="44"/>
      <c r="D54" s="44"/>
      <c r="E54" s="44"/>
      <c r="F54" s="115"/>
      <c r="G54" s="116" t="s">
        <v>62</v>
      </c>
      <c r="H54" s="44"/>
      <c r="I54" s="44"/>
      <c r="J54" s="44"/>
      <c r="K54" s="44"/>
      <c r="L54" s="89">
        <v>29</v>
      </c>
      <c r="M54" s="90" t="s">
        <v>69</v>
      </c>
      <c r="N54" s="91"/>
      <c r="O54" s="91"/>
      <c r="P54" s="91"/>
      <c r="Q54" s="92"/>
      <c r="R54" s="58">
        <v>0</v>
      </c>
      <c r="S54" s="117"/>
    </row>
  </sheetData>
  <printOptions verticalCentered="1"/>
  <pageMargins left="0.5905511975288391" right="0.5905511975288391" top="0.9055117964744568" bottom="0.9055117964744568" header="0" footer="0"/>
  <pageSetup fitToHeight="1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showGridLines="0" workbookViewId="0" topLeftCell="A1">
      <pane ySplit="13" topLeftCell="BM36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8" t="s">
        <v>70</v>
      </c>
      <c r="B1" s="119"/>
      <c r="C1" s="119"/>
      <c r="D1" s="119"/>
      <c r="E1" s="119"/>
    </row>
    <row r="2" spans="1:5" ht="12" customHeight="1">
      <c r="A2" s="120" t="s">
        <v>71</v>
      </c>
      <c r="B2" s="121">
        <f>'Krycí list'!E5</f>
        <v>0</v>
      </c>
      <c r="C2" s="122"/>
      <c r="D2" s="122"/>
      <c r="E2" s="122"/>
    </row>
    <row r="3" spans="1:5" ht="12" customHeight="1">
      <c r="A3" s="120" t="s">
        <v>72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73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74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75</v>
      </c>
      <c r="B7" s="121" t="str">
        <f>'Krycí list'!E26</f>
        <v> </v>
      </c>
      <c r="C7" s="123"/>
      <c r="D7" s="121"/>
      <c r="E7" s="124"/>
    </row>
    <row r="8" spans="1:5" ht="12" customHeight="1">
      <c r="A8" s="121" t="s">
        <v>76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77</v>
      </c>
      <c r="B9" s="121" t="s">
        <v>78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79</v>
      </c>
      <c r="B11" s="126" t="s">
        <v>80</v>
      </c>
      <c r="C11" s="127" t="s">
        <v>81</v>
      </c>
      <c r="D11" s="128" t="s">
        <v>82</v>
      </c>
      <c r="E11" s="127" t="s">
        <v>83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285.43623385</v>
      </c>
      <c r="E14" s="140">
        <f>Rozpocet!M14</f>
        <v>65.49011</v>
      </c>
    </row>
    <row r="15" spans="1:5" s="136" customFormat="1" ht="12.75" customHeight="1">
      <c r="A15" s="141" t="str">
        <f>Rozpocet!D15</f>
        <v>1</v>
      </c>
      <c r="B15" s="142" t="str">
        <f>Rozpocet!E15</f>
        <v>Zemní práce / s pomocí mechanizace /</v>
      </c>
      <c r="C15" s="143">
        <f>Rozpocet!I15</f>
        <v>0</v>
      </c>
      <c r="D15" s="144">
        <f>Rozpocet!K15</f>
        <v>43.593343</v>
      </c>
      <c r="E15" s="144">
        <f>Rozpocet!M15</f>
        <v>0</v>
      </c>
    </row>
    <row r="16" spans="1:5" s="136" customFormat="1" ht="12.75" customHeight="1">
      <c r="A16" s="141" t="str">
        <f>Rozpocet!D40</f>
        <v>2</v>
      </c>
      <c r="B16" s="142" t="str">
        <f>Rozpocet!E40</f>
        <v>Zakládání</v>
      </c>
      <c r="C16" s="143">
        <f>Rozpocet!I40</f>
        <v>0</v>
      </c>
      <c r="D16" s="144">
        <f>Rozpocet!K40</f>
        <v>99.76274742999999</v>
      </c>
      <c r="E16" s="144">
        <f>Rozpocet!M40</f>
        <v>0</v>
      </c>
    </row>
    <row r="17" spans="1:5" s="136" customFormat="1" ht="12.75" customHeight="1">
      <c r="A17" s="141" t="str">
        <f>Rozpocet!D53</f>
        <v>3</v>
      </c>
      <c r="B17" s="142" t="str">
        <f>Rozpocet!E53</f>
        <v>Svislé a kompletní konstrukce</v>
      </c>
      <c r="C17" s="143">
        <f>Rozpocet!I53</f>
        <v>0</v>
      </c>
      <c r="D17" s="144">
        <f>Rozpocet!K53</f>
        <v>13.33834976</v>
      </c>
      <c r="E17" s="144">
        <f>Rozpocet!M53</f>
        <v>0</v>
      </c>
    </row>
    <row r="18" spans="1:5" s="136" customFormat="1" ht="12.75" customHeight="1">
      <c r="A18" s="141" t="str">
        <f>Rozpocet!D56</f>
        <v>4</v>
      </c>
      <c r="B18" s="142" t="str">
        <f>Rozpocet!E56</f>
        <v>Vodorovné konstrukce</v>
      </c>
      <c r="C18" s="143">
        <f>Rozpocet!I56</f>
        <v>0</v>
      </c>
      <c r="D18" s="144">
        <f>Rozpocet!K56</f>
        <v>25.548431520000012</v>
      </c>
      <c r="E18" s="144">
        <f>Rozpocet!M56</f>
        <v>0</v>
      </c>
    </row>
    <row r="19" spans="1:5" s="136" customFormat="1" ht="12.75" customHeight="1">
      <c r="A19" s="141" t="str">
        <f>Rozpocet!D72</f>
        <v>6</v>
      </c>
      <c r="B19" s="142" t="str">
        <f>Rozpocet!E72</f>
        <v>Úpravy povrchů, podlahy a osazování výplní</v>
      </c>
      <c r="C19" s="143">
        <f>Rozpocet!I72</f>
        <v>0</v>
      </c>
      <c r="D19" s="144">
        <f>Rozpocet!K72</f>
        <v>35.229175780000006</v>
      </c>
      <c r="E19" s="144">
        <f>Rozpocet!M72</f>
        <v>0</v>
      </c>
    </row>
    <row r="20" spans="1:5" s="136" customFormat="1" ht="12.75" customHeight="1">
      <c r="A20" s="141" t="str">
        <f>Rozpocet!D92</f>
        <v>9</v>
      </c>
      <c r="B20" s="142" t="str">
        <f>Rozpocet!E92</f>
        <v>Ostatní konstrukce a práce-bourání</v>
      </c>
      <c r="C20" s="143">
        <f>Rozpocet!I92</f>
        <v>0</v>
      </c>
      <c r="D20" s="144">
        <f>Rozpocet!K92</f>
        <v>67.96418636</v>
      </c>
      <c r="E20" s="144">
        <f>Rozpocet!M92</f>
        <v>65.49011</v>
      </c>
    </row>
    <row r="21" spans="1:5" s="136" customFormat="1" ht="12.75" customHeight="1">
      <c r="A21" s="145" t="str">
        <f>Rozpocet!D111</f>
        <v>99</v>
      </c>
      <c r="B21" s="146" t="str">
        <f>Rozpocet!E111</f>
        <v>Přesun hmot</v>
      </c>
      <c r="C21" s="147">
        <f>Rozpocet!I111</f>
        <v>0</v>
      </c>
      <c r="D21" s="148">
        <f>Rozpocet!K111</f>
        <v>0</v>
      </c>
      <c r="E21" s="148">
        <f>Rozpocet!M111</f>
        <v>0</v>
      </c>
    </row>
    <row r="22" spans="1:5" s="136" customFormat="1" ht="12.75" customHeight="1">
      <c r="A22" s="137" t="str">
        <f>Rozpocet!D113</f>
        <v>PSV</v>
      </c>
      <c r="B22" s="138" t="str">
        <f>Rozpocet!E113</f>
        <v>Práce a dodávky PSV</v>
      </c>
      <c r="C22" s="139">
        <f>Rozpocet!I113</f>
        <v>0</v>
      </c>
      <c r="D22" s="140">
        <f>Rozpocet!K113</f>
        <v>6.89065833</v>
      </c>
      <c r="E22" s="140">
        <f>Rozpocet!M113</f>
        <v>1.4491199999999997</v>
      </c>
    </row>
    <row r="23" spans="1:5" s="136" customFormat="1" ht="12.75" customHeight="1">
      <c r="A23" s="141" t="str">
        <f>Rozpocet!D114</f>
        <v>711</v>
      </c>
      <c r="B23" s="142" t="str">
        <f>Rozpocet!E114</f>
        <v>Izolace proti vodě, vlhkosti a plynům</v>
      </c>
      <c r="C23" s="143">
        <f>Rozpocet!I114</f>
        <v>0</v>
      </c>
      <c r="D23" s="144">
        <f>Rozpocet!K114</f>
        <v>1.2514708799999998</v>
      </c>
      <c r="E23" s="144">
        <f>Rozpocet!M114</f>
        <v>0</v>
      </c>
    </row>
    <row r="24" spans="1:5" s="136" customFormat="1" ht="12.75" customHeight="1">
      <c r="A24" s="141" t="str">
        <f>Rozpocet!D129</f>
        <v>713</v>
      </c>
      <c r="B24" s="142" t="str">
        <f>Rozpocet!E129</f>
        <v>Izolace tepelné</v>
      </c>
      <c r="C24" s="143">
        <f>Rozpocet!I129</f>
        <v>0</v>
      </c>
      <c r="D24" s="144">
        <f>Rozpocet!K129</f>
        <v>0.048633600000000006</v>
      </c>
      <c r="E24" s="144">
        <f>Rozpocet!M129</f>
        <v>0</v>
      </c>
    </row>
    <row r="25" spans="1:5" s="136" customFormat="1" ht="12.75" customHeight="1">
      <c r="A25" s="141" t="str">
        <f>Rozpocet!D133</f>
        <v>721</v>
      </c>
      <c r="B25" s="142" t="str">
        <f>Rozpocet!E133</f>
        <v>Zdravotechnika - vnitřní kanalizace</v>
      </c>
      <c r="C25" s="143">
        <f>Rozpocet!I133</f>
        <v>0</v>
      </c>
      <c r="D25" s="144">
        <f>Rozpocet!K133</f>
        <v>0.028220000000000002</v>
      </c>
      <c r="E25" s="144">
        <f>Rozpocet!M133</f>
        <v>0</v>
      </c>
    </row>
    <row r="26" spans="1:5" s="136" customFormat="1" ht="12.75" customHeight="1">
      <c r="A26" s="141" t="str">
        <f>Rozpocet!D136</f>
        <v>722</v>
      </c>
      <c r="B26" s="142" t="str">
        <f>Rozpocet!E136</f>
        <v>Zdravotechnika - vnitřní vodovod</v>
      </c>
      <c r="C26" s="143">
        <f>Rozpocet!I136</f>
        <v>0</v>
      </c>
      <c r="D26" s="144">
        <f>Rozpocet!K136</f>
        <v>0.17368</v>
      </c>
      <c r="E26" s="144">
        <f>Rozpocet!M136</f>
        <v>0</v>
      </c>
    </row>
    <row r="27" spans="1:5" s="136" customFormat="1" ht="12.75" customHeight="1">
      <c r="A27" s="141" t="str">
        <f>Rozpocet!D139</f>
        <v>725</v>
      </c>
      <c r="B27" s="142" t="str">
        <f>Rozpocet!E139</f>
        <v>Zdravotechnika - zařizovací předměty</v>
      </c>
      <c r="C27" s="143">
        <f>Rozpocet!I139</f>
        <v>0</v>
      </c>
      <c r="D27" s="144">
        <f>Rozpocet!K139</f>
        <v>0</v>
      </c>
      <c r="E27" s="144">
        <f>Rozpocet!M139</f>
        <v>0.005</v>
      </c>
    </row>
    <row r="28" spans="1:5" s="136" customFormat="1" ht="12.75" customHeight="1">
      <c r="A28" s="141" t="str">
        <f>Rozpocet!D141</f>
        <v>743</v>
      </c>
      <c r="B28" s="142" t="str">
        <f>Rozpocet!E141</f>
        <v>Elektromontáže - hrubá montáž</v>
      </c>
      <c r="C28" s="143">
        <f>Rozpocet!I141</f>
        <v>0</v>
      </c>
      <c r="D28" s="144">
        <f>Rozpocet!K141</f>
        <v>0.020094</v>
      </c>
      <c r="E28" s="144">
        <f>Rozpocet!M141</f>
        <v>0</v>
      </c>
    </row>
    <row r="29" spans="1:5" s="136" customFormat="1" ht="12.75" customHeight="1">
      <c r="A29" s="141" t="str">
        <f>Rozpocet!D144</f>
        <v>762</v>
      </c>
      <c r="B29" s="142" t="str">
        <f>Rozpocet!E144</f>
        <v>Konstrukce tesařské</v>
      </c>
      <c r="C29" s="143">
        <f>Rozpocet!I144</f>
        <v>0</v>
      </c>
      <c r="D29" s="144">
        <f>Rozpocet!K144</f>
        <v>0</v>
      </c>
      <c r="E29" s="144">
        <f>Rozpocet!M144</f>
        <v>1.25484</v>
      </c>
    </row>
    <row r="30" spans="1:5" s="136" customFormat="1" ht="12.75" customHeight="1">
      <c r="A30" s="141" t="str">
        <f>Rozpocet!D150</f>
        <v>763</v>
      </c>
      <c r="B30" s="142" t="str">
        <f>Rozpocet!E150</f>
        <v>Konstrukce montované z desek, dílců a panelů</v>
      </c>
      <c r="C30" s="143">
        <f>Rozpocet!I150</f>
        <v>0</v>
      </c>
      <c r="D30" s="144">
        <f>Rozpocet!K150</f>
        <v>0.774696</v>
      </c>
      <c r="E30" s="144">
        <f>Rozpocet!M150</f>
        <v>0</v>
      </c>
    </row>
    <row r="31" spans="1:5" s="136" customFormat="1" ht="12.75" customHeight="1">
      <c r="A31" s="141" t="str">
        <f>Rozpocet!D152</f>
        <v>764</v>
      </c>
      <c r="B31" s="142" t="str">
        <f>Rozpocet!E152</f>
        <v>Konstrukce klempířské</v>
      </c>
      <c r="C31" s="143">
        <f>Rozpocet!I152</f>
        <v>0</v>
      </c>
      <c r="D31" s="144">
        <f>Rozpocet!K152</f>
        <v>0.073128</v>
      </c>
      <c r="E31" s="144">
        <f>Rozpocet!M152</f>
        <v>0</v>
      </c>
    </row>
    <row r="32" spans="1:5" s="136" customFormat="1" ht="12.75" customHeight="1">
      <c r="A32" s="141" t="str">
        <f>Rozpocet!D158</f>
        <v>765</v>
      </c>
      <c r="B32" s="142" t="str">
        <f>Rozpocet!E158</f>
        <v>Konstrukce pokrývačské</v>
      </c>
      <c r="C32" s="143">
        <f>Rozpocet!I158</f>
        <v>0</v>
      </c>
      <c r="D32" s="144">
        <f>Rozpocet!K158</f>
        <v>0.93405</v>
      </c>
      <c r="E32" s="144">
        <f>Rozpocet!M158</f>
        <v>0</v>
      </c>
    </row>
    <row r="33" spans="1:5" s="136" customFormat="1" ht="12.75" customHeight="1">
      <c r="A33" s="141" t="str">
        <f>Rozpocet!D162</f>
        <v>766</v>
      </c>
      <c r="B33" s="142" t="str">
        <f>Rozpocet!E162</f>
        <v>Konstrukce truhlářské / orientační ceny /</v>
      </c>
      <c r="C33" s="143">
        <f>Rozpocet!I162</f>
        <v>0</v>
      </c>
      <c r="D33" s="144">
        <f>Rozpocet!K162</f>
        <v>0.00414</v>
      </c>
      <c r="E33" s="144">
        <f>Rozpocet!M162</f>
        <v>0</v>
      </c>
    </row>
    <row r="34" spans="1:5" s="136" customFormat="1" ht="12.75" customHeight="1">
      <c r="A34" s="141" t="str">
        <f>Rozpocet!D170</f>
        <v>767</v>
      </c>
      <c r="B34" s="142" t="str">
        <f>Rozpocet!E170</f>
        <v>Konstrukce zámečnické</v>
      </c>
      <c r="C34" s="143">
        <f>Rozpocet!I170</f>
        <v>0</v>
      </c>
      <c r="D34" s="144">
        <f>Rozpocet!K170</f>
        <v>0</v>
      </c>
      <c r="E34" s="144">
        <f>Rozpocet!M170</f>
        <v>0.18928</v>
      </c>
    </row>
    <row r="35" spans="1:5" s="136" customFormat="1" ht="12.75" customHeight="1">
      <c r="A35" s="141" t="str">
        <f>Rozpocet!D172</f>
        <v>771</v>
      </c>
      <c r="B35" s="142" t="str">
        <f>Rozpocet!E172</f>
        <v>Podlahy z dlaždic</v>
      </c>
      <c r="C35" s="143">
        <f>Rozpocet!I172</f>
        <v>0</v>
      </c>
      <c r="D35" s="144">
        <f>Rozpocet!K172</f>
        <v>1.09088444</v>
      </c>
      <c r="E35" s="144">
        <f>Rozpocet!M172</f>
        <v>0</v>
      </c>
    </row>
    <row r="36" spans="1:5" s="136" customFormat="1" ht="12.75" customHeight="1">
      <c r="A36" s="141" t="str">
        <f>Rozpocet!D186</f>
        <v>781</v>
      </c>
      <c r="B36" s="142" t="str">
        <f>Rozpocet!E186</f>
        <v>Dokončovací práce - obklady keramické</v>
      </c>
      <c r="C36" s="143">
        <f>Rozpocet!I186</f>
        <v>0</v>
      </c>
      <c r="D36" s="144">
        <f>Rozpocet!K186</f>
        <v>2.48488261</v>
      </c>
      <c r="E36" s="144">
        <f>Rozpocet!M186</f>
        <v>0</v>
      </c>
    </row>
    <row r="37" spans="1:5" s="136" customFormat="1" ht="12.75" customHeight="1">
      <c r="A37" s="141" t="str">
        <f>Rozpocet!D197</f>
        <v>784</v>
      </c>
      <c r="B37" s="142" t="str">
        <f>Rozpocet!E197</f>
        <v>Dokončovací práce - malby</v>
      </c>
      <c r="C37" s="143">
        <f>Rozpocet!I197</f>
        <v>0</v>
      </c>
      <c r="D37" s="144">
        <f>Rozpocet!K197</f>
        <v>0.0067788</v>
      </c>
      <c r="E37" s="144">
        <f>Rozpocet!M197</f>
        <v>0</v>
      </c>
    </row>
    <row r="38" spans="1:5" s="136" customFormat="1" ht="12.75" customHeight="1">
      <c r="A38" s="137" t="str">
        <f>Rozpocet!D200</f>
        <v>M</v>
      </c>
      <c r="B38" s="138" t="str">
        <f>Rozpocet!E200</f>
        <v>Práce a dodávky M</v>
      </c>
      <c r="C38" s="139">
        <f>Rozpocet!I200</f>
        <v>0</v>
      </c>
      <c r="D38" s="140">
        <f>Rozpocet!K200</f>
        <v>0</v>
      </c>
      <c r="E38" s="140">
        <f>Rozpocet!M200</f>
        <v>0</v>
      </c>
    </row>
    <row r="39" spans="1:5" s="136" customFormat="1" ht="12.75" customHeight="1">
      <c r="A39" s="141" t="str">
        <f>Rozpocet!D201</f>
        <v>21-M</v>
      </c>
      <c r="B39" s="142" t="str">
        <f>Rozpocet!E201</f>
        <v>Elektromontáže</v>
      </c>
      <c r="C39" s="143">
        <f>Rozpocet!I201</f>
        <v>0</v>
      </c>
      <c r="D39" s="144">
        <f>Rozpocet!K201</f>
        <v>0</v>
      </c>
      <c r="E39" s="144">
        <f>Rozpocet!M201</f>
        <v>0</v>
      </c>
    </row>
    <row r="40" spans="1:5" s="136" customFormat="1" ht="12.75" customHeight="1">
      <c r="A40" s="141" t="str">
        <f>Rozpocet!D205</f>
        <v>35-M</v>
      </c>
      <c r="B40" s="142" t="str">
        <f>Rozpocet!E205</f>
        <v>Bazény</v>
      </c>
      <c r="C40" s="143">
        <f>Rozpocet!I205</f>
        <v>0</v>
      </c>
      <c r="D40" s="144">
        <f>Rozpocet!K205</f>
        <v>0</v>
      </c>
      <c r="E40" s="144">
        <f>Rozpocet!M205</f>
        <v>0</v>
      </c>
    </row>
    <row r="41" spans="2:5" s="149" customFormat="1" ht="12.75" customHeight="1">
      <c r="B41" s="150" t="s">
        <v>84</v>
      </c>
      <c r="C41" s="151">
        <f>Rozpocet!I208</f>
        <v>0</v>
      </c>
      <c r="D41" s="152">
        <f>Rozpocet!K208</f>
        <v>292.32689218</v>
      </c>
      <c r="E41" s="152">
        <f>Rozpocet!M208</f>
        <v>66.93923</v>
      </c>
    </row>
  </sheetData>
  <printOptions horizontalCentered="1"/>
  <pageMargins left="1.1023621559143066" right="1.1023621559143066" top="0.787401556968689" bottom="0.787401556968689" header="0" footer="0"/>
  <pageSetup fitToHeight="999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8"/>
  <sheetViews>
    <sheetView showGridLines="0" tabSelected="1" workbookViewId="0" topLeftCell="A1">
      <pane ySplit="13" topLeftCell="BM14" activePane="bottomLeft" state="frozen"/>
      <selection pane="topLeft" activeCell="A1" sqref="A1"/>
      <selection pane="bottomLeft" activeCell="I8" sqref="I8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8" t="s">
        <v>658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P1" s="154"/>
    </row>
    <row r="2" spans="1:16" ht="11.25" customHeight="1">
      <c r="A2" s="120" t="s">
        <v>71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53"/>
      <c r="M2" s="153"/>
      <c r="N2" s="153"/>
      <c r="O2" s="154"/>
      <c r="P2" s="154"/>
    </row>
    <row r="3" spans="1:16" ht="11.25" customHeight="1">
      <c r="A3" s="120" t="s">
        <v>72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53"/>
      <c r="M3" s="153"/>
      <c r="N3" s="153"/>
      <c r="O3" s="154"/>
      <c r="P3" s="154"/>
    </row>
    <row r="4" spans="1:16" ht="11.25" customHeight="1">
      <c r="A4" s="120" t="s">
        <v>73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53"/>
      <c r="M4" s="153"/>
      <c r="N4" s="153"/>
      <c r="O4" s="154"/>
      <c r="P4" s="154"/>
    </row>
    <row r="5" spans="1:16" ht="11.25" customHeight="1">
      <c r="A5" s="121" t="s">
        <v>85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53"/>
      <c r="M5" s="153"/>
      <c r="N5" s="153"/>
      <c r="O5" s="154"/>
      <c r="P5" s="154"/>
    </row>
    <row r="6" spans="1:16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53"/>
      <c r="M6" s="153"/>
      <c r="N6" s="153"/>
      <c r="O6" s="154"/>
      <c r="P6" s="154"/>
    </row>
    <row r="7" spans="1:16" ht="11.25" customHeight="1">
      <c r="A7" s="121" t="s">
        <v>75</v>
      </c>
      <c r="B7" s="121"/>
      <c r="C7" s="121" t="str">
        <f>'Krycí list'!E26</f>
        <v> </v>
      </c>
      <c r="D7" s="121"/>
      <c r="E7" s="121"/>
      <c r="F7" s="121"/>
      <c r="G7" s="121"/>
      <c r="H7" s="121"/>
      <c r="I7" s="121"/>
      <c r="J7" s="121"/>
      <c r="K7" s="121"/>
      <c r="L7" s="153"/>
      <c r="M7" s="153"/>
      <c r="N7" s="153"/>
      <c r="O7" s="154"/>
      <c r="P7" s="154"/>
    </row>
    <row r="8" spans="1:16" ht="11.25" customHeight="1">
      <c r="A8" s="121" t="s">
        <v>76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53"/>
      <c r="M8" s="153"/>
      <c r="N8" s="153"/>
      <c r="O8" s="154"/>
      <c r="P8" s="154"/>
    </row>
    <row r="9" spans="1:16" ht="11.25" customHeight="1">
      <c r="A9" s="121" t="s">
        <v>77</v>
      </c>
      <c r="B9" s="121"/>
      <c r="C9" s="121"/>
      <c r="D9" s="121"/>
      <c r="E9" s="121"/>
      <c r="F9" s="121"/>
      <c r="G9" s="121"/>
      <c r="H9" s="179" t="s">
        <v>659</v>
      </c>
      <c r="I9" s="179"/>
      <c r="J9" s="121"/>
      <c r="K9" s="121"/>
      <c r="L9" s="153"/>
      <c r="M9" s="153"/>
      <c r="N9" s="153"/>
      <c r="O9" s="154"/>
      <c r="P9" s="154"/>
    </row>
    <row r="10" spans="1:16" ht="5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154"/>
    </row>
    <row r="11" spans="1:16" ht="21.75" customHeight="1">
      <c r="A11" s="125" t="s">
        <v>86</v>
      </c>
      <c r="B11" s="126" t="s">
        <v>87</v>
      </c>
      <c r="C11" s="126" t="s">
        <v>88</v>
      </c>
      <c r="D11" s="126" t="s">
        <v>89</v>
      </c>
      <c r="E11" s="126" t="s">
        <v>80</v>
      </c>
      <c r="F11" s="126" t="s">
        <v>90</v>
      </c>
      <c r="G11" s="126" t="s">
        <v>91</v>
      </c>
      <c r="H11" s="126" t="s">
        <v>654</v>
      </c>
      <c r="I11" s="126" t="s">
        <v>81</v>
      </c>
      <c r="J11" s="126" t="s">
        <v>92</v>
      </c>
      <c r="K11" s="126" t="s">
        <v>82</v>
      </c>
      <c r="L11" s="126" t="s">
        <v>93</v>
      </c>
      <c r="M11" s="126" t="s">
        <v>94</v>
      </c>
      <c r="N11" s="127" t="s">
        <v>95</v>
      </c>
      <c r="O11" s="155" t="s">
        <v>96</v>
      </c>
      <c r="P11" s="156" t="s">
        <v>97</v>
      </c>
    </row>
    <row r="12" spans="1:16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1">
        <v>10</v>
      </c>
      <c r="O12" s="157">
        <v>11</v>
      </c>
      <c r="P12" s="158">
        <v>12</v>
      </c>
    </row>
    <row r="13" spans="1:16" ht="3.7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159"/>
    </row>
    <row r="14" spans="1:16" s="136" customFormat="1" ht="12.75" customHeight="1">
      <c r="A14" s="160"/>
      <c r="B14" s="161" t="s">
        <v>58</v>
      </c>
      <c r="C14" s="160"/>
      <c r="D14" s="160" t="s">
        <v>37</v>
      </c>
      <c r="E14" s="160" t="s">
        <v>98</v>
      </c>
      <c r="F14" s="160"/>
      <c r="G14" s="160"/>
      <c r="H14" s="160"/>
      <c r="I14" s="162">
        <f>I15+I40+I53+I56+I72+I92</f>
        <v>0</v>
      </c>
      <c r="J14" s="160"/>
      <c r="K14" s="163">
        <f>K15+K40+K53+K56+K72+K92</f>
        <v>285.43623385</v>
      </c>
      <c r="L14" s="160"/>
      <c r="M14" s="163">
        <f>M15+M40+M53+M56+M72+M92</f>
        <v>65.49011</v>
      </c>
      <c r="N14" s="160"/>
      <c r="P14" s="138" t="s">
        <v>99</v>
      </c>
    </row>
    <row r="15" spans="2:16" s="136" customFormat="1" ht="12.75" customHeight="1">
      <c r="B15" s="141" t="s">
        <v>58</v>
      </c>
      <c r="D15" s="142" t="s">
        <v>100</v>
      </c>
      <c r="E15" s="142" t="s">
        <v>101</v>
      </c>
      <c r="I15" s="143">
        <f>SUM(I16:I39)</f>
        <v>0</v>
      </c>
      <c r="K15" s="144">
        <f>SUM(K16:K39)</f>
        <v>43.593343</v>
      </c>
      <c r="M15" s="144">
        <f>SUM(M16:M39)</f>
        <v>0</v>
      </c>
      <c r="P15" s="142" t="s">
        <v>100</v>
      </c>
    </row>
    <row r="16" spans="1:16" s="16" customFormat="1" ht="24" customHeight="1">
      <c r="A16" s="164" t="s">
        <v>100</v>
      </c>
      <c r="B16" s="164" t="s">
        <v>102</v>
      </c>
      <c r="C16" s="164" t="s">
        <v>103</v>
      </c>
      <c r="D16" s="16" t="s">
        <v>104</v>
      </c>
      <c r="E16" s="165" t="s">
        <v>105</v>
      </c>
      <c r="F16" s="164" t="s">
        <v>106</v>
      </c>
      <c r="G16" s="166">
        <v>11.92</v>
      </c>
      <c r="H16" s="167"/>
      <c r="I16" s="167">
        <f aca="true" t="shared" si="0" ref="I16:I39">ROUND(G16*H16,2)</f>
        <v>0</v>
      </c>
      <c r="J16" s="168">
        <v>0</v>
      </c>
      <c r="K16" s="166">
        <f aca="true" t="shared" si="1" ref="K16:K39">G16*J16</f>
        <v>0</v>
      </c>
      <c r="L16" s="168">
        <v>0</v>
      </c>
      <c r="M16" s="166">
        <f aca="true" t="shared" si="2" ref="M16:M39">G16*L16</f>
        <v>0</v>
      </c>
      <c r="N16" s="169">
        <v>20</v>
      </c>
      <c r="O16" s="170">
        <v>4</v>
      </c>
      <c r="P16" s="16" t="s">
        <v>107</v>
      </c>
    </row>
    <row r="17" spans="1:16" s="16" customFormat="1" ht="13.5" customHeight="1">
      <c r="A17" s="164" t="s">
        <v>107</v>
      </c>
      <c r="B17" s="164" t="s">
        <v>102</v>
      </c>
      <c r="C17" s="164" t="s">
        <v>103</v>
      </c>
      <c r="D17" s="16" t="s">
        <v>108</v>
      </c>
      <c r="E17" s="165" t="s">
        <v>109</v>
      </c>
      <c r="F17" s="164" t="s">
        <v>106</v>
      </c>
      <c r="G17" s="166">
        <v>11.92</v>
      </c>
      <c r="H17" s="167"/>
      <c r="I17" s="167">
        <f t="shared" si="0"/>
        <v>0</v>
      </c>
      <c r="J17" s="168">
        <v>0</v>
      </c>
      <c r="K17" s="166">
        <f t="shared" si="1"/>
        <v>0</v>
      </c>
      <c r="L17" s="168">
        <v>0</v>
      </c>
      <c r="M17" s="166">
        <f t="shared" si="2"/>
        <v>0</v>
      </c>
      <c r="N17" s="169">
        <v>20</v>
      </c>
      <c r="O17" s="170">
        <v>4</v>
      </c>
      <c r="P17" s="16" t="s">
        <v>107</v>
      </c>
    </row>
    <row r="18" spans="1:16" s="16" customFormat="1" ht="13.5" customHeight="1">
      <c r="A18" s="164" t="s">
        <v>110</v>
      </c>
      <c r="B18" s="164" t="s">
        <v>102</v>
      </c>
      <c r="C18" s="164" t="s">
        <v>103</v>
      </c>
      <c r="D18" s="16" t="s">
        <v>111</v>
      </c>
      <c r="E18" s="165" t="s">
        <v>112</v>
      </c>
      <c r="F18" s="164" t="s">
        <v>106</v>
      </c>
      <c r="G18" s="166">
        <v>6.16</v>
      </c>
      <c r="H18" s="167"/>
      <c r="I18" s="167">
        <f t="shared" si="0"/>
        <v>0</v>
      </c>
      <c r="J18" s="168">
        <v>0</v>
      </c>
      <c r="K18" s="166">
        <f t="shared" si="1"/>
        <v>0</v>
      </c>
      <c r="L18" s="168">
        <v>0</v>
      </c>
      <c r="M18" s="166">
        <f t="shared" si="2"/>
        <v>0</v>
      </c>
      <c r="N18" s="169">
        <v>20</v>
      </c>
      <c r="O18" s="170">
        <v>4</v>
      </c>
      <c r="P18" s="16" t="s">
        <v>107</v>
      </c>
    </row>
    <row r="19" spans="1:16" s="16" customFormat="1" ht="13.5" customHeight="1">
      <c r="A19" s="164" t="s">
        <v>113</v>
      </c>
      <c r="B19" s="164" t="s">
        <v>102</v>
      </c>
      <c r="C19" s="164" t="s">
        <v>103</v>
      </c>
      <c r="D19" s="16" t="s">
        <v>108</v>
      </c>
      <c r="E19" s="165" t="s">
        <v>109</v>
      </c>
      <c r="F19" s="164" t="s">
        <v>106</v>
      </c>
      <c r="G19" s="166">
        <v>6.16</v>
      </c>
      <c r="H19" s="167"/>
      <c r="I19" s="167">
        <f t="shared" si="0"/>
        <v>0</v>
      </c>
      <c r="J19" s="168">
        <v>0</v>
      </c>
      <c r="K19" s="166">
        <f t="shared" si="1"/>
        <v>0</v>
      </c>
      <c r="L19" s="168">
        <v>0</v>
      </c>
      <c r="M19" s="166">
        <f t="shared" si="2"/>
        <v>0</v>
      </c>
      <c r="N19" s="169">
        <v>20</v>
      </c>
      <c r="O19" s="170">
        <v>4</v>
      </c>
      <c r="P19" s="16" t="s">
        <v>107</v>
      </c>
    </row>
    <row r="20" spans="1:16" s="16" customFormat="1" ht="13.5" customHeight="1">
      <c r="A20" s="164" t="s">
        <v>114</v>
      </c>
      <c r="B20" s="164" t="s">
        <v>102</v>
      </c>
      <c r="C20" s="164" t="s">
        <v>103</v>
      </c>
      <c r="D20" s="16" t="s">
        <v>115</v>
      </c>
      <c r="E20" s="165" t="s">
        <v>116</v>
      </c>
      <c r="F20" s="164" t="s">
        <v>106</v>
      </c>
      <c r="G20" s="166">
        <v>20.14</v>
      </c>
      <c r="H20" s="167"/>
      <c r="I20" s="167">
        <f t="shared" si="0"/>
        <v>0</v>
      </c>
      <c r="J20" s="168">
        <v>0</v>
      </c>
      <c r="K20" s="166">
        <f t="shared" si="1"/>
        <v>0</v>
      </c>
      <c r="L20" s="168">
        <v>0</v>
      </c>
      <c r="M20" s="166">
        <f t="shared" si="2"/>
        <v>0</v>
      </c>
      <c r="N20" s="169">
        <v>20</v>
      </c>
      <c r="O20" s="170">
        <v>4</v>
      </c>
      <c r="P20" s="16" t="s">
        <v>107</v>
      </c>
    </row>
    <row r="21" spans="1:16" s="16" customFormat="1" ht="13.5" customHeight="1">
      <c r="A21" s="164" t="s">
        <v>117</v>
      </c>
      <c r="B21" s="164" t="s">
        <v>102</v>
      </c>
      <c r="C21" s="164" t="s">
        <v>103</v>
      </c>
      <c r="D21" s="16" t="s">
        <v>118</v>
      </c>
      <c r="E21" s="165" t="s">
        <v>119</v>
      </c>
      <c r="F21" s="164" t="s">
        <v>106</v>
      </c>
      <c r="G21" s="166">
        <v>20.14</v>
      </c>
      <c r="H21" s="167"/>
      <c r="I21" s="167">
        <f t="shared" si="0"/>
        <v>0</v>
      </c>
      <c r="J21" s="168">
        <v>0</v>
      </c>
      <c r="K21" s="166">
        <f t="shared" si="1"/>
        <v>0</v>
      </c>
      <c r="L21" s="168">
        <v>0</v>
      </c>
      <c r="M21" s="166">
        <f t="shared" si="2"/>
        <v>0</v>
      </c>
      <c r="N21" s="169">
        <v>20</v>
      </c>
      <c r="O21" s="170">
        <v>4</v>
      </c>
      <c r="P21" s="16" t="s">
        <v>107</v>
      </c>
    </row>
    <row r="22" spans="1:16" s="16" customFormat="1" ht="13.5" customHeight="1">
      <c r="A22" s="164" t="s">
        <v>120</v>
      </c>
      <c r="B22" s="164" t="s">
        <v>102</v>
      </c>
      <c r="C22" s="164" t="s">
        <v>103</v>
      </c>
      <c r="D22" s="16" t="s">
        <v>121</v>
      </c>
      <c r="E22" s="165" t="s">
        <v>122</v>
      </c>
      <c r="F22" s="164" t="s">
        <v>106</v>
      </c>
      <c r="G22" s="166">
        <v>14.098</v>
      </c>
      <c r="H22" s="167"/>
      <c r="I22" s="167">
        <f t="shared" si="0"/>
        <v>0</v>
      </c>
      <c r="J22" s="168">
        <v>0.0035</v>
      </c>
      <c r="K22" s="166">
        <f t="shared" si="1"/>
        <v>0.049343000000000005</v>
      </c>
      <c r="L22" s="168">
        <v>0</v>
      </c>
      <c r="M22" s="166">
        <f t="shared" si="2"/>
        <v>0</v>
      </c>
      <c r="N22" s="169">
        <v>20</v>
      </c>
      <c r="O22" s="170">
        <v>4</v>
      </c>
      <c r="P22" s="16" t="s">
        <v>107</v>
      </c>
    </row>
    <row r="23" spans="1:16" s="16" customFormat="1" ht="24" customHeight="1">
      <c r="A23" s="164" t="s">
        <v>123</v>
      </c>
      <c r="B23" s="164" t="s">
        <v>102</v>
      </c>
      <c r="C23" s="164" t="s">
        <v>103</v>
      </c>
      <c r="D23" s="16" t="s">
        <v>124</v>
      </c>
      <c r="E23" s="165" t="s">
        <v>125</v>
      </c>
      <c r="F23" s="164" t="s">
        <v>106</v>
      </c>
      <c r="G23" s="166">
        <v>17.76</v>
      </c>
      <c r="H23" s="167"/>
      <c r="I23" s="167">
        <f t="shared" si="0"/>
        <v>0</v>
      </c>
      <c r="J23" s="168">
        <v>0</v>
      </c>
      <c r="K23" s="166">
        <f t="shared" si="1"/>
        <v>0</v>
      </c>
      <c r="L23" s="168">
        <v>0</v>
      </c>
      <c r="M23" s="166">
        <f t="shared" si="2"/>
        <v>0</v>
      </c>
      <c r="N23" s="169">
        <v>20</v>
      </c>
      <c r="O23" s="170">
        <v>4</v>
      </c>
      <c r="P23" s="16" t="s">
        <v>107</v>
      </c>
    </row>
    <row r="24" spans="1:16" s="16" customFormat="1" ht="13.5" customHeight="1">
      <c r="A24" s="164" t="s">
        <v>126</v>
      </c>
      <c r="B24" s="164" t="s">
        <v>102</v>
      </c>
      <c r="C24" s="164" t="s">
        <v>103</v>
      </c>
      <c r="D24" s="16" t="s">
        <v>127</v>
      </c>
      <c r="E24" s="165" t="s">
        <v>128</v>
      </c>
      <c r="F24" s="164" t="s">
        <v>106</v>
      </c>
      <c r="G24" s="166">
        <v>17.76</v>
      </c>
      <c r="H24" s="167"/>
      <c r="I24" s="167">
        <f t="shared" si="0"/>
        <v>0</v>
      </c>
      <c r="J24" s="168">
        <v>0</v>
      </c>
      <c r="K24" s="166">
        <f t="shared" si="1"/>
        <v>0</v>
      </c>
      <c r="L24" s="168">
        <v>0</v>
      </c>
      <c r="M24" s="166">
        <f t="shared" si="2"/>
        <v>0</v>
      </c>
      <c r="N24" s="169">
        <v>20</v>
      </c>
      <c r="O24" s="170">
        <v>4</v>
      </c>
      <c r="P24" s="16" t="s">
        <v>107</v>
      </c>
    </row>
    <row r="25" spans="1:16" s="16" customFormat="1" ht="24" customHeight="1">
      <c r="A25" s="164" t="s">
        <v>129</v>
      </c>
      <c r="B25" s="164" t="s">
        <v>102</v>
      </c>
      <c r="C25" s="164" t="s">
        <v>103</v>
      </c>
      <c r="D25" s="16" t="s">
        <v>130</v>
      </c>
      <c r="E25" s="165" t="s">
        <v>131</v>
      </c>
      <c r="F25" s="164" t="s">
        <v>106</v>
      </c>
      <c r="G25" s="166">
        <v>3.531</v>
      </c>
      <c r="H25" s="167"/>
      <c r="I25" s="167">
        <f t="shared" si="0"/>
        <v>0</v>
      </c>
      <c r="J25" s="168">
        <v>0</v>
      </c>
      <c r="K25" s="166">
        <f t="shared" si="1"/>
        <v>0</v>
      </c>
      <c r="L25" s="168">
        <v>0</v>
      </c>
      <c r="M25" s="166">
        <f t="shared" si="2"/>
        <v>0</v>
      </c>
      <c r="N25" s="169">
        <v>20</v>
      </c>
      <c r="O25" s="170">
        <v>4</v>
      </c>
      <c r="P25" s="16" t="s">
        <v>107</v>
      </c>
    </row>
    <row r="26" spans="1:16" s="16" customFormat="1" ht="13.5" customHeight="1">
      <c r="A26" s="164" t="s">
        <v>132</v>
      </c>
      <c r="B26" s="164" t="s">
        <v>102</v>
      </c>
      <c r="C26" s="164" t="s">
        <v>103</v>
      </c>
      <c r="D26" s="16" t="s">
        <v>133</v>
      </c>
      <c r="E26" s="165" t="s">
        <v>134</v>
      </c>
      <c r="F26" s="164" t="s">
        <v>106</v>
      </c>
      <c r="G26" s="166">
        <v>14.098</v>
      </c>
      <c r="H26" s="167"/>
      <c r="I26" s="167">
        <f t="shared" si="0"/>
        <v>0</v>
      </c>
      <c r="J26" s="168">
        <v>0</v>
      </c>
      <c r="K26" s="166">
        <f t="shared" si="1"/>
        <v>0</v>
      </c>
      <c r="L26" s="168">
        <v>0</v>
      </c>
      <c r="M26" s="166">
        <f t="shared" si="2"/>
        <v>0</v>
      </c>
      <c r="N26" s="169">
        <v>20</v>
      </c>
      <c r="O26" s="170">
        <v>4</v>
      </c>
      <c r="P26" s="16" t="s">
        <v>107</v>
      </c>
    </row>
    <row r="27" spans="1:16" s="16" customFormat="1" ht="13.5" customHeight="1">
      <c r="A27" s="164" t="s">
        <v>135</v>
      </c>
      <c r="B27" s="164" t="s">
        <v>102</v>
      </c>
      <c r="C27" s="164" t="s">
        <v>103</v>
      </c>
      <c r="D27" s="16" t="s">
        <v>136</v>
      </c>
      <c r="E27" s="165" t="s">
        <v>137</v>
      </c>
      <c r="F27" s="164" t="s">
        <v>106</v>
      </c>
      <c r="G27" s="166">
        <v>55.98</v>
      </c>
      <c r="H27" s="167"/>
      <c r="I27" s="167">
        <f t="shared" si="0"/>
        <v>0</v>
      </c>
      <c r="J27" s="168">
        <v>0</v>
      </c>
      <c r="K27" s="166">
        <f t="shared" si="1"/>
        <v>0</v>
      </c>
      <c r="L27" s="168">
        <v>0</v>
      </c>
      <c r="M27" s="166">
        <f t="shared" si="2"/>
        <v>0</v>
      </c>
      <c r="N27" s="169">
        <v>20</v>
      </c>
      <c r="O27" s="170">
        <v>4</v>
      </c>
      <c r="P27" s="16" t="s">
        <v>107</v>
      </c>
    </row>
    <row r="28" spans="1:16" s="16" customFormat="1" ht="13.5" customHeight="1">
      <c r="A28" s="164" t="s">
        <v>138</v>
      </c>
      <c r="B28" s="164" t="s">
        <v>102</v>
      </c>
      <c r="C28" s="164" t="s">
        <v>103</v>
      </c>
      <c r="D28" s="16" t="s">
        <v>139</v>
      </c>
      <c r="E28" s="165" t="s">
        <v>140</v>
      </c>
      <c r="F28" s="164" t="s">
        <v>106</v>
      </c>
      <c r="G28" s="166">
        <v>17.629</v>
      </c>
      <c r="H28" s="167"/>
      <c r="I28" s="167">
        <f t="shared" si="0"/>
        <v>0</v>
      </c>
      <c r="J28" s="168">
        <v>0</v>
      </c>
      <c r="K28" s="166">
        <f t="shared" si="1"/>
        <v>0</v>
      </c>
      <c r="L28" s="168">
        <v>0</v>
      </c>
      <c r="M28" s="166">
        <f t="shared" si="2"/>
        <v>0</v>
      </c>
      <c r="N28" s="169">
        <v>20</v>
      </c>
      <c r="O28" s="170">
        <v>4</v>
      </c>
      <c r="P28" s="16" t="s">
        <v>107</v>
      </c>
    </row>
    <row r="29" spans="1:16" s="16" customFormat="1" ht="13.5" customHeight="1">
      <c r="A29" s="164" t="s">
        <v>141</v>
      </c>
      <c r="B29" s="164" t="s">
        <v>102</v>
      </c>
      <c r="C29" s="164" t="s">
        <v>103</v>
      </c>
      <c r="D29" s="16" t="s">
        <v>142</v>
      </c>
      <c r="E29" s="165" t="s">
        <v>143</v>
      </c>
      <c r="F29" s="164" t="s">
        <v>106</v>
      </c>
      <c r="G29" s="166">
        <v>61.626</v>
      </c>
      <c r="H29" s="167"/>
      <c r="I29" s="167">
        <f t="shared" si="0"/>
        <v>0</v>
      </c>
      <c r="J29" s="168">
        <v>0</v>
      </c>
      <c r="K29" s="166">
        <f t="shared" si="1"/>
        <v>0</v>
      </c>
      <c r="L29" s="168">
        <v>0</v>
      </c>
      <c r="M29" s="166">
        <f t="shared" si="2"/>
        <v>0</v>
      </c>
      <c r="N29" s="169">
        <v>20</v>
      </c>
      <c r="O29" s="170">
        <v>4</v>
      </c>
      <c r="P29" s="16" t="s">
        <v>107</v>
      </c>
    </row>
    <row r="30" spans="1:16" s="16" customFormat="1" ht="13.5" customHeight="1">
      <c r="A30" s="164" t="s">
        <v>144</v>
      </c>
      <c r="B30" s="164" t="s">
        <v>102</v>
      </c>
      <c r="C30" s="164" t="s">
        <v>103</v>
      </c>
      <c r="D30" s="16" t="s">
        <v>145</v>
      </c>
      <c r="E30" s="165" t="s">
        <v>146</v>
      </c>
      <c r="F30" s="164" t="s">
        <v>106</v>
      </c>
      <c r="G30" s="166">
        <v>61.626</v>
      </c>
      <c r="H30" s="167"/>
      <c r="I30" s="167">
        <f t="shared" si="0"/>
        <v>0</v>
      </c>
      <c r="J30" s="168">
        <v>0</v>
      </c>
      <c r="K30" s="166">
        <f t="shared" si="1"/>
        <v>0</v>
      </c>
      <c r="L30" s="168">
        <v>0</v>
      </c>
      <c r="M30" s="166">
        <f t="shared" si="2"/>
        <v>0</v>
      </c>
      <c r="N30" s="169">
        <v>20</v>
      </c>
      <c r="O30" s="170">
        <v>4</v>
      </c>
      <c r="P30" s="16" t="s">
        <v>107</v>
      </c>
    </row>
    <row r="31" spans="1:16" s="16" customFormat="1" ht="24" customHeight="1">
      <c r="A31" s="164" t="s">
        <v>147</v>
      </c>
      <c r="B31" s="164" t="s">
        <v>102</v>
      </c>
      <c r="C31" s="164" t="s">
        <v>103</v>
      </c>
      <c r="D31" s="16" t="s">
        <v>148</v>
      </c>
      <c r="E31" s="165" t="s">
        <v>149</v>
      </c>
      <c r="F31" s="164" t="s">
        <v>106</v>
      </c>
      <c r="G31" s="166">
        <v>3.938</v>
      </c>
      <c r="H31" s="167"/>
      <c r="I31" s="167">
        <f t="shared" si="0"/>
        <v>0</v>
      </c>
      <c r="J31" s="168">
        <v>0</v>
      </c>
      <c r="K31" s="166">
        <f t="shared" si="1"/>
        <v>0</v>
      </c>
      <c r="L31" s="168">
        <v>0</v>
      </c>
      <c r="M31" s="166">
        <f t="shared" si="2"/>
        <v>0</v>
      </c>
      <c r="N31" s="169">
        <v>20</v>
      </c>
      <c r="O31" s="170">
        <v>4</v>
      </c>
      <c r="P31" s="16" t="s">
        <v>107</v>
      </c>
    </row>
    <row r="32" spans="1:16" s="16" customFormat="1" ht="24" customHeight="1">
      <c r="A32" s="164" t="s">
        <v>150</v>
      </c>
      <c r="B32" s="164" t="s">
        <v>102</v>
      </c>
      <c r="C32" s="164" t="s">
        <v>103</v>
      </c>
      <c r="D32" s="16" t="s">
        <v>151</v>
      </c>
      <c r="E32" s="165" t="s">
        <v>152</v>
      </c>
      <c r="F32" s="164" t="s">
        <v>106</v>
      </c>
      <c r="G32" s="166">
        <v>11.44</v>
      </c>
      <c r="H32" s="167"/>
      <c r="I32" s="167">
        <f t="shared" si="0"/>
        <v>0</v>
      </c>
      <c r="J32" s="168">
        <v>0</v>
      </c>
      <c r="K32" s="166">
        <f t="shared" si="1"/>
        <v>0</v>
      </c>
      <c r="L32" s="168">
        <v>0</v>
      </c>
      <c r="M32" s="166">
        <f t="shared" si="2"/>
        <v>0</v>
      </c>
      <c r="N32" s="169">
        <v>20</v>
      </c>
      <c r="O32" s="170">
        <v>4</v>
      </c>
      <c r="P32" s="16" t="s">
        <v>107</v>
      </c>
    </row>
    <row r="33" spans="1:16" s="16" customFormat="1" ht="24" customHeight="1">
      <c r="A33" s="164" t="s">
        <v>153</v>
      </c>
      <c r="B33" s="164" t="s">
        <v>102</v>
      </c>
      <c r="C33" s="164" t="s">
        <v>103</v>
      </c>
      <c r="D33" s="16" t="s">
        <v>154</v>
      </c>
      <c r="E33" s="165" t="s">
        <v>155</v>
      </c>
      <c r="F33" s="164" t="s">
        <v>106</v>
      </c>
      <c r="G33" s="166">
        <v>19.368</v>
      </c>
      <c r="H33" s="167"/>
      <c r="I33" s="167">
        <f t="shared" si="0"/>
        <v>0</v>
      </c>
      <c r="J33" s="168">
        <v>0</v>
      </c>
      <c r="K33" s="166">
        <f t="shared" si="1"/>
        <v>0</v>
      </c>
      <c r="L33" s="168">
        <v>0</v>
      </c>
      <c r="M33" s="166">
        <f t="shared" si="2"/>
        <v>0</v>
      </c>
      <c r="N33" s="169">
        <v>20</v>
      </c>
      <c r="O33" s="170">
        <v>4</v>
      </c>
      <c r="P33" s="16" t="s">
        <v>107</v>
      </c>
    </row>
    <row r="34" spans="1:16" s="16" customFormat="1" ht="13.5" customHeight="1">
      <c r="A34" s="164" t="s">
        <v>156</v>
      </c>
      <c r="B34" s="164" t="s">
        <v>102</v>
      </c>
      <c r="C34" s="164" t="s">
        <v>103</v>
      </c>
      <c r="D34" s="16" t="s">
        <v>157</v>
      </c>
      <c r="E34" s="165" t="s">
        <v>158</v>
      </c>
      <c r="F34" s="164" t="s">
        <v>106</v>
      </c>
      <c r="G34" s="166">
        <v>21.234</v>
      </c>
      <c r="H34" s="167"/>
      <c r="I34" s="167">
        <f t="shared" si="0"/>
        <v>0</v>
      </c>
      <c r="J34" s="168">
        <v>0</v>
      </c>
      <c r="K34" s="166">
        <f t="shared" si="1"/>
        <v>0</v>
      </c>
      <c r="L34" s="168">
        <v>0</v>
      </c>
      <c r="M34" s="166">
        <f t="shared" si="2"/>
        <v>0</v>
      </c>
      <c r="N34" s="169">
        <v>20</v>
      </c>
      <c r="O34" s="170">
        <v>4</v>
      </c>
      <c r="P34" s="16" t="s">
        <v>107</v>
      </c>
    </row>
    <row r="35" spans="1:16" s="16" customFormat="1" ht="13.5" customHeight="1">
      <c r="A35" s="164" t="s">
        <v>159</v>
      </c>
      <c r="B35" s="164" t="s">
        <v>102</v>
      </c>
      <c r="C35" s="164" t="s">
        <v>103</v>
      </c>
      <c r="D35" s="16" t="s">
        <v>160</v>
      </c>
      <c r="E35" s="165" t="s">
        <v>161</v>
      </c>
      <c r="F35" s="164" t="s">
        <v>106</v>
      </c>
      <c r="G35" s="166">
        <v>17.629</v>
      </c>
      <c r="H35" s="167"/>
      <c r="I35" s="167">
        <f t="shared" si="0"/>
        <v>0</v>
      </c>
      <c r="J35" s="168">
        <v>0</v>
      </c>
      <c r="K35" s="166">
        <f t="shared" si="1"/>
        <v>0</v>
      </c>
      <c r="L35" s="168">
        <v>0</v>
      </c>
      <c r="M35" s="166">
        <f t="shared" si="2"/>
        <v>0</v>
      </c>
      <c r="N35" s="169">
        <v>20</v>
      </c>
      <c r="O35" s="170">
        <v>4</v>
      </c>
      <c r="P35" s="16" t="s">
        <v>107</v>
      </c>
    </row>
    <row r="36" spans="1:16" s="16" customFormat="1" ht="13.5" customHeight="1">
      <c r="A36" s="164" t="s">
        <v>162</v>
      </c>
      <c r="B36" s="164" t="s">
        <v>102</v>
      </c>
      <c r="C36" s="164" t="s">
        <v>103</v>
      </c>
      <c r="D36" s="16" t="s">
        <v>163</v>
      </c>
      <c r="E36" s="165" t="s">
        <v>164</v>
      </c>
      <c r="F36" s="164" t="s">
        <v>106</v>
      </c>
      <c r="G36" s="166">
        <v>17.629</v>
      </c>
      <c r="H36" s="167"/>
      <c r="I36" s="167">
        <f t="shared" si="0"/>
        <v>0</v>
      </c>
      <c r="J36" s="168">
        <v>0</v>
      </c>
      <c r="K36" s="166">
        <f t="shared" si="1"/>
        <v>0</v>
      </c>
      <c r="L36" s="168">
        <v>0</v>
      </c>
      <c r="M36" s="166">
        <f t="shared" si="2"/>
        <v>0</v>
      </c>
      <c r="N36" s="169">
        <v>20</v>
      </c>
      <c r="O36" s="170">
        <v>4</v>
      </c>
      <c r="P36" s="16" t="s">
        <v>107</v>
      </c>
    </row>
    <row r="37" spans="1:16" s="16" customFormat="1" ht="13.5" customHeight="1">
      <c r="A37" s="164" t="s">
        <v>165</v>
      </c>
      <c r="B37" s="164" t="s">
        <v>102</v>
      </c>
      <c r="C37" s="164" t="s">
        <v>103</v>
      </c>
      <c r="D37" s="16" t="s">
        <v>166</v>
      </c>
      <c r="E37" s="165" t="s">
        <v>167</v>
      </c>
      <c r="F37" s="164" t="s">
        <v>106</v>
      </c>
      <c r="G37" s="166">
        <v>17.629</v>
      </c>
      <c r="H37" s="167"/>
      <c r="I37" s="167">
        <f t="shared" si="0"/>
        <v>0</v>
      </c>
      <c r="J37" s="168">
        <v>0</v>
      </c>
      <c r="K37" s="166">
        <f t="shared" si="1"/>
        <v>0</v>
      </c>
      <c r="L37" s="168">
        <v>0</v>
      </c>
      <c r="M37" s="166">
        <f t="shared" si="2"/>
        <v>0</v>
      </c>
      <c r="N37" s="169">
        <v>20</v>
      </c>
      <c r="O37" s="170">
        <v>4</v>
      </c>
      <c r="P37" s="16" t="s">
        <v>107</v>
      </c>
    </row>
    <row r="38" spans="1:16" s="16" customFormat="1" ht="24" customHeight="1">
      <c r="A38" s="164" t="s">
        <v>168</v>
      </c>
      <c r="B38" s="164" t="s">
        <v>102</v>
      </c>
      <c r="C38" s="164" t="s">
        <v>103</v>
      </c>
      <c r="D38" s="16" t="s">
        <v>169</v>
      </c>
      <c r="E38" s="165" t="s">
        <v>170</v>
      </c>
      <c r="F38" s="164" t="s">
        <v>171</v>
      </c>
      <c r="G38" s="166">
        <v>43.544</v>
      </c>
      <c r="H38" s="167"/>
      <c r="I38" s="167">
        <f t="shared" si="0"/>
        <v>0</v>
      </c>
      <c r="J38" s="168">
        <v>1</v>
      </c>
      <c r="K38" s="166">
        <f t="shared" si="1"/>
        <v>43.544</v>
      </c>
      <c r="L38" s="168">
        <v>0</v>
      </c>
      <c r="M38" s="166">
        <f t="shared" si="2"/>
        <v>0</v>
      </c>
      <c r="N38" s="169">
        <v>20</v>
      </c>
      <c r="O38" s="170">
        <v>4</v>
      </c>
      <c r="P38" s="16" t="s">
        <v>107</v>
      </c>
    </row>
    <row r="39" spans="1:16" s="16" customFormat="1" ht="13.5" customHeight="1">
      <c r="A39" s="164" t="s">
        <v>172</v>
      </c>
      <c r="B39" s="164" t="s">
        <v>102</v>
      </c>
      <c r="C39" s="164" t="s">
        <v>103</v>
      </c>
      <c r="D39" s="16" t="s">
        <v>173</v>
      </c>
      <c r="E39" s="165" t="s">
        <v>174</v>
      </c>
      <c r="F39" s="164" t="s">
        <v>175</v>
      </c>
      <c r="G39" s="166">
        <v>1</v>
      </c>
      <c r="H39" s="167"/>
      <c r="I39" s="167">
        <f t="shared" si="0"/>
        <v>0</v>
      </c>
      <c r="J39" s="168">
        <v>0</v>
      </c>
      <c r="K39" s="166">
        <f t="shared" si="1"/>
        <v>0</v>
      </c>
      <c r="L39" s="168">
        <v>0</v>
      </c>
      <c r="M39" s="166">
        <f t="shared" si="2"/>
        <v>0</v>
      </c>
      <c r="N39" s="169">
        <v>20</v>
      </c>
      <c r="O39" s="170">
        <v>4</v>
      </c>
      <c r="P39" s="16" t="s">
        <v>107</v>
      </c>
    </row>
    <row r="40" spans="2:16" s="136" customFormat="1" ht="12.75" customHeight="1">
      <c r="B40" s="141" t="s">
        <v>58</v>
      </c>
      <c r="D40" s="142" t="s">
        <v>107</v>
      </c>
      <c r="E40" s="142" t="s">
        <v>176</v>
      </c>
      <c r="I40" s="143">
        <f>SUM(I41:I52)</f>
        <v>0</v>
      </c>
      <c r="K40" s="144">
        <f>SUM(K41:K52)</f>
        <v>99.76274742999999</v>
      </c>
      <c r="M40" s="144">
        <f>SUM(M41:M52)</f>
        <v>0</v>
      </c>
      <c r="P40" s="142" t="s">
        <v>100</v>
      </c>
    </row>
    <row r="41" spans="1:16" s="16" customFormat="1" ht="24" customHeight="1">
      <c r="A41" s="164" t="s">
        <v>177</v>
      </c>
      <c r="B41" s="164" t="s">
        <v>102</v>
      </c>
      <c r="C41" s="164" t="s">
        <v>178</v>
      </c>
      <c r="D41" s="16" t="s">
        <v>179</v>
      </c>
      <c r="E41" s="165" t="s">
        <v>657</v>
      </c>
      <c r="F41" s="164" t="s">
        <v>180</v>
      </c>
      <c r="G41" s="166">
        <v>10</v>
      </c>
      <c r="H41" s="167"/>
      <c r="I41" s="167">
        <f aca="true" t="shared" si="3" ref="I41:I52">ROUND(G41*H41,2)</f>
        <v>0</v>
      </c>
      <c r="J41" s="168">
        <v>0.26236</v>
      </c>
      <c r="K41" s="166">
        <f aca="true" t="shared" si="4" ref="K41:K52">G41*J41</f>
        <v>2.6235999999999997</v>
      </c>
      <c r="L41" s="168">
        <v>0</v>
      </c>
      <c r="M41" s="166">
        <f aca="true" t="shared" si="5" ref="M41:M52">G41*L41</f>
        <v>0</v>
      </c>
      <c r="N41" s="169">
        <v>20</v>
      </c>
      <c r="O41" s="170">
        <v>4</v>
      </c>
      <c r="P41" s="16" t="s">
        <v>107</v>
      </c>
    </row>
    <row r="42" spans="1:16" s="16" customFormat="1" ht="24" customHeight="1">
      <c r="A42" s="164" t="s">
        <v>181</v>
      </c>
      <c r="B42" s="164" t="s">
        <v>102</v>
      </c>
      <c r="C42" s="164" t="s">
        <v>182</v>
      </c>
      <c r="D42" s="16" t="s">
        <v>183</v>
      </c>
      <c r="E42" s="165" t="s">
        <v>184</v>
      </c>
      <c r="F42" s="164" t="s">
        <v>106</v>
      </c>
      <c r="G42" s="166">
        <v>2.458</v>
      </c>
      <c r="H42" s="167"/>
      <c r="I42" s="167">
        <f t="shared" si="3"/>
        <v>0</v>
      </c>
      <c r="J42" s="168">
        <v>1.98</v>
      </c>
      <c r="K42" s="166">
        <f t="shared" si="4"/>
        <v>4.866840000000001</v>
      </c>
      <c r="L42" s="168">
        <v>0</v>
      </c>
      <c r="M42" s="166">
        <f t="shared" si="5"/>
        <v>0</v>
      </c>
      <c r="N42" s="169">
        <v>20</v>
      </c>
      <c r="O42" s="170">
        <v>4</v>
      </c>
      <c r="P42" s="16" t="s">
        <v>107</v>
      </c>
    </row>
    <row r="43" spans="1:16" s="16" customFormat="1" ht="13.5" customHeight="1">
      <c r="A43" s="164" t="s">
        <v>185</v>
      </c>
      <c r="B43" s="164" t="s">
        <v>102</v>
      </c>
      <c r="C43" s="164" t="s">
        <v>182</v>
      </c>
      <c r="D43" s="16" t="s">
        <v>186</v>
      </c>
      <c r="E43" s="165" t="s">
        <v>187</v>
      </c>
      <c r="F43" s="164" t="s">
        <v>106</v>
      </c>
      <c r="G43" s="166">
        <v>5.2</v>
      </c>
      <c r="H43" s="167"/>
      <c r="I43" s="167">
        <f t="shared" si="3"/>
        <v>0</v>
      </c>
      <c r="J43" s="168">
        <v>2.45329</v>
      </c>
      <c r="K43" s="166">
        <f t="shared" si="4"/>
        <v>12.757108</v>
      </c>
      <c r="L43" s="168">
        <v>0</v>
      </c>
      <c r="M43" s="166">
        <f t="shared" si="5"/>
        <v>0</v>
      </c>
      <c r="N43" s="169">
        <v>20</v>
      </c>
      <c r="O43" s="170">
        <v>4</v>
      </c>
      <c r="P43" s="16" t="s">
        <v>107</v>
      </c>
    </row>
    <row r="44" spans="1:16" s="16" customFormat="1" ht="13.5" customHeight="1">
      <c r="A44" s="164" t="s">
        <v>188</v>
      </c>
      <c r="B44" s="164" t="s">
        <v>102</v>
      </c>
      <c r="C44" s="164" t="s">
        <v>182</v>
      </c>
      <c r="D44" s="16" t="s">
        <v>189</v>
      </c>
      <c r="E44" s="165" t="s">
        <v>190</v>
      </c>
      <c r="F44" s="164" t="s">
        <v>191</v>
      </c>
      <c r="G44" s="166">
        <v>4.9</v>
      </c>
      <c r="H44" s="167"/>
      <c r="I44" s="167">
        <f t="shared" si="3"/>
        <v>0</v>
      </c>
      <c r="J44" s="168">
        <v>0.00115</v>
      </c>
      <c r="K44" s="166">
        <f t="shared" si="4"/>
        <v>0.005635</v>
      </c>
      <c r="L44" s="168">
        <v>0</v>
      </c>
      <c r="M44" s="166">
        <f t="shared" si="5"/>
        <v>0</v>
      </c>
      <c r="N44" s="169">
        <v>20</v>
      </c>
      <c r="O44" s="170">
        <v>4</v>
      </c>
      <c r="P44" s="16" t="s">
        <v>107</v>
      </c>
    </row>
    <row r="45" spans="1:16" s="16" customFormat="1" ht="13.5" customHeight="1">
      <c r="A45" s="164" t="s">
        <v>192</v>
      </c>
      <c r="B45" s="164" t="s">
        <v>102</v>
      </c>
      <c r="C45" s="164" t="s">
        <v>182</v>
      </c>
      <c r="D45" s="16" t="s">
        <v>193</v>
      </c>
      <c r="E45" s="165" t="s">
        <v>194</v>
      </c>
      <c r="F45" s="164" t="s">
        <v>191</v>
      </c>
      <c r="G45" s="166">
        <v>4.9</v>
      </c>
      <c r="H45" s="167"/>
      <c r="I45" s="167">
        <f t="shared" si="3"/>
        <v>0</v>
      </c>
      <c r="J45" s="168">
        <v>0</v>
      </c>
      <c r="K45" s="166">
        <f t="shared" si="4"/>
        <v>0</v>
      </c>
      <c r="L45" s="168">
        <v>0</v>
      </c>
      <c r="M45" s="166">
        <f t="shared" si="5"/>
        <v>0</v>
      </c>
      <c r="N45" s="169">
        <v>20</v>
      </c>
      <c r="O45" s="170">
        <v>4</v>
      </c>
      <c r="P45" s="16" t="s">
        <v>107</v>
      </c>
    </row>
    <row r="46" spans="1:16" s="16" customFormat="1" ht="13.5" customHeight="1">
      <c r="A46" s="164" t="s">
        <v>195</v>
      </c>
      <c r="B46" s="164" t="s">
        <v>102</v>
      </c>
      <c r="C46" s="164" t="s">
        <v>182</v>
      </c>
      <c r="D46" s="16" t="s">
        <v>196</v>
      </c>
      <c r="E46" s="165" t="s">
        <v>197</v>
      </c>
      <c r="F46" s="164" t="s">
        <v>171</v>
      </c>
      <c r="G46" s="166">
        <v>0.431</v>
      </c>
      <c r="H46" s="167"/>
      <c r="I46" s="167">
        <f t="shared" si="3"/>
        <v>0</v>
      </c>
      <c r="J46" s="168">
        <v>1.05306</v>
      </c>
      <c r="K46" s="166">
        <f t="shared" si="4"/>
        <v>0.45386886000000004</v>
      </c>
      <c r="L46" s="168">
        <v>0</v>
      </c>
      <c r="M46" s="166">
        <f t="shared" si="5"/>
        <v>0</v>
      </c>
      <c r="N46" s="169">
        <v>20</v>
      </c>
      <c r="O46" s="170">
        <v>4</v>
      </c>
      <c r="P46" s="16" t="s">
        <v>107</v>
      </c>
    </row>
    <row r="47" spans="1:16" s="16" customFormat="1" ht="13.5" customHeight="1">
      <c r="A47" s="164" t="s">
        <v>198</v>
      </c>
      <c r="B47" s="164" t="s">
        <v>102</v>
      </c>
      <c r="C47" s="164" t="s">
        <v>182</v>
      </c>
      <c r="D47" s="16" t="s">
        <v>199</v>
      </c>
      <c r="E47" s="165" t="s">
        <v>200</v>
      </c>
      <c r="F47" s="164" t="s">
        <v>106</v>
      </c>
      <c r="G47" s="166">
        <v>17.291</v>
      </c>
      <c r="H47" s="167"/>
      <c r="I47" s="167">
        <f t="shared" si="3"/>
        <v>0</v>
      </c>
      <c r="J47" s="168">
        <v>2.45329</v>
      </c>
      <c r="K47" s="166">
        <f t="shared" si="4"/>
        <v>42.41983739</v>
      </c>
      <c r="L47" s="168">
        <v>0</v>
      </c>
      <c r="M47" s="166">
        <f t="shared" si="5"/>
        <v>0</v>
      </c>
      <c r="N47" s="169">
        <v>20</v>
      </c>
      <c r="O47" s="170">
        <v>4</v>
      </c>
      <c r="P47" s="16" t="s">
        <v>107</v>
      </c>
    </row>
    <row r="48" spans="1:16" s="16" customFormat="1" ht="24" customHeight="1">
      <c r="A48" s="164" t="s">
        <v>201</v>
      </c>
      <c r="B48" s="164" t="s">
        <v>102</v>
      </c>
      <c r="C48" s="164" t="s">
        <v>182</v>
      </c>
      <c r="D48" s="16" t="s">
        <v>202</v>
      </c>
      <c r="E48" s="165" t="s">
        <v>203</v>
      </c>
      <c r="F48" s="164" t="s">
        <v>191</v>
      </c>
      <c r="G48" s="166">
        <v>19.02</v>
      </c>
      <c r="H48" s="167"/>
      <c r="I48" s="167">
        <f t="shared" si="3"/>
        <v>0</v>
      </c>
      <c r="J48" s="168">
        <v>0.42832</v>
      </c>
      <c r="K48" s="166">
        <f t="shared" si="4"/>
        <v>8.1466464</v>
      </c>
      <c r="L48" s="168">
        <v>0</v>
      </c>
      <c r="M48" s="166">
        <f t="shared" si="5"/>
        <v>0</v>
      </c>
      <c r="N48" s="169">
        <v>20</v>
      </c>
      <c r="O48" s="170">
        <v>4</v>
      </c>
      <c r="P48" s="16" t="s">
        <v>107</v>
      </c>
    </row>
    <row r="49" spans="1:16" s="16" customFormat="1" ht="24" customHeight="1">
      <c r="A49" s="164" t="s">
        <v>204</v>
      </c>
      <c r="B49" s="164" t="s">
        <v>102</v>
      </c>
      <c r="C49" s="164" t="s">
        <v>182</v>
      </c>
      <c r="D49" s="16" t="s">
        <v>205</v>
      </c>
      <c r="E49" s="165" t="s">
        <v>206</v>
      </c>
      <c r="F49" s="164" t="s">
        <v>191</v>
      </c>
      <c r="G49" s="166">
        <v>12.15</v>
      </c>
      <c r="H49" s="167"/>
      <c r="I49" s="167">
        <f t="shared" si="3"/>
        <v>0</v>
      </c>
      <c r="J49" s="168">
        <v>0.56301</v>
      </c>
      <c r="K49" s="166">
        <f t="shared" si="4"/>
        <v>6.8405715</v>
      </c>
      <c r="L49" s="168">
        <v>0</v>
      </c>
      <c r="M49" s="166">
        <f t="shared" si="5"/>
        <v>0</v>
      </c>
      <c r="N49" s="169">
        <v>20</v>
      </c>
      <c r="O49" s="170">
        <v>4</v>
      </c>
      <c r="P49" s="16" t="s">
        <v>107</v>
      </c>
    </row>
    <row r="50" spans="1:16" s="16" customFormat="1" ht="13.5" customHeight="1">
      <c r="A50" s="164" t="s">
        <v>207</v>
      </c>
      <c r="B50" s="164" t="s">
        <v>102</v>
      </c>
      <c r="C50" s="164" t="s">
        <v>182</v>
      </c>
      <c r="D50" s="16" t="s">
        <v>208</v>
      </c>
      <c r="E50" s="165" t="s">
        <v>209</v>
      </c>
      <c r="F50" s="164" t="s">
        <v>171</v>
      </c>
      <c r="G50" s="166">
        <v>0.171</v>
      </c>
      <c r="H50" s="167"/>
      <c r="I50" s="167">
        <f t="shared" si="3"/>
        <v>0</v>
      </c>
      <c r="J50" s="168">
        <v>1.05871</v>
      </c>
      <c r="K50" s="166">
        <f t="shared" si="4"/>
        <v>0.18103941</v>
      </c>
      <c r="L50" s="168">
        <v>0</v>
      </c>
      <c r="M50" s="166">
        <f t="shared" si="5"/>
        <v>0</v>
      </c>
      <c r="N50" s="169">
        <v>20</v>
      </c>
      <c r="O50" s="170">
        <v>4</v>
      </c>
      <c r="P50" s="16" t="s">
        <v>107</v>
      </c>
    </row>
    <row r="51" spans="1:16" s="16" customFormat="1" ht="24" customHeight="1">
      <c r="A51" s="164" t="s">
        <v>210</v>
      </c>
      <c r="B51" s="164" t="s">
        <v>102</v>
      </c>
      <c r="C51" s="164" t="s">
        <v>182</v>
      </c>
      <c r="D51" s="16" t="s">
        <v>211</v>
      </c>
      <c r="E51" s="165" t="s">
        <v>212</v>
      </c>
      <c r="F51" s="164" t="s">
        <v>191</v>
      </c>
      <c r="G51" s="166">
        <v>31.5</v>
      </c>
      <c r="H51" s="167"/>
      <c r="I51" s="167">
        <f t="shared" si="3"/>
        <v>0</v>
      </c>
      <c r="J51" s="168">
        <v>0.67489</v>
      </c>
      <c r="K51" s="166">
        <f t="shared" si="4"/>
        <v>21.259035</v>
      </c>
      <c r="L51" s="168">
        <v>0</v>
      </c>
      <c r="M51" s="166">
        <f t="shared" si="5"/>
        <v>0</v>
      </c>
      <c r="N51" s="169">
        <v>20</v>
      </c>
      <c r="O51" s="170">
        <v>4</v>
      </c>
      <c r="P51" s="16" t="s">
        <v>107</v>
      </c>
    </row>
    <row r="52" spans="1:16" s="16" customFormat="1" ht="13.5" customHeight="1">
      <c r="A52" s="164" t="s">
        <v>213</v>
      </c>
      <c r="B52" s="164" t="s">
        <v>102</v>
      </c>
      <c r="C52" s="164" t="s">
        <v>182</v>
      </c>
      <c r="D52" s="16" t="s">
        <v>214</v>
      </c>
      <c r="E52" s="165" t="s">
        <v>215</v>
      </c>
      <c r="F52" s="164" t="s">
        <v>171</v>
      </c>
      <c r="G52" s="166">
        <v>0.197</v>
      </c>
      <c r="H52" s="167"/>
      <c r="I52" s="167">
        <f t="shared" si="3"/>
        <v>0</v>
      </c>
      <c r="J52" s="168">
        <v>1.05871</v>
      </c>
      <c r="K52" s="166">
        <f t="shared" si="4"/>
        <v>0.20856587000000001</v>
      </c>
      <c r="L52" s="168">
        <v>0</v>
      </c>
      <c r="M52" s="166">
        <f t="shared" si="5"/>
        <v>0</v>
      </c>
      <c r="N52" s="169">
        <v>20</v>
      </c>
      <c r="O52" s="170">
        <v>4</v>
      </c>
      <c r="P52" s="16" t="s">
        <v>107</v>
      </c>
    </row>
    <row r="53" spans="2:16" s="136" customFormat="1" ht="12.75" customHeight="1">
      <c r="B53" s="141" t="s">
        <v>58</v>
      </c>
      <c r="D53" s="142" t="s">
        <v>110</v>
      </c>
      <c r="E53" s="142" t="s">
        <v>216</v>
      </c>
      <c r="I53" s="143">
        <f>SUM(I54:I55)</f>
        <v>0</v>
      </c>
      <c r="K53" s="144">
        <f>SUM(K54:K55)</f>
        <v>13.33834976</v>
      </c>
      <c r="M53" s="144">
        <f>SUM(M54:M55)</f>
        <v>0</v>
      </c>
      <c r="P53" s="142" t="s">
        <v>100</v>
      </c>
    </row>
    <row r="54" spans="1:16" s="16" customFormat="1" ht="24" customHeight="1">
      <c r="A54" s="164" t="s">
        <v>217</v>
      </c>
      <c r="B54" s="164" t="s">
        <v>102</v>
      </c>
      <c r="C54" s="164" t="s">
        <v>182</v>
      </c>
      <c r="D54" s="16" t="s">
        <v>218</v>
      </c>
      <c r="E54" s="165" t="s">
        <v>219</v>
      </c>
      <c r="F54" s="164" t="s">
        <v>106</v>
      </c>
      <c r="G54" s="166">
        <v>17.48</v>
      </c>
      <c r="H54" s="167"/>
      <c r="I54" s="167">
        <f>ROUND(G54*H54,2)</f>
        <v>0</v>
      </c>
      <c r="J54" s="168">
        <v>0.7075</v>
      </c>
      <c r="K54" s="166">
        <f>G54*J54</f>
        <v>12.3671</v>
      </c>
      <c r="L54" s="168">
        <v>0</v>
      </c>
      <c r="M54" s="166">
        <f>G54*L54</f>
        <v>0</v>
      </c>
      <c r="N54" s="169">
        <v>20</v>
      </c>
      <c r="O54" s="170">
        <v>64</v>
      </c>
      <c r="P54" s="16" t="s">
        <v>107</v>
      </c>
    </row>
    <row r="55" spans="1:16" s="16" customFormat="1" ht="13.5" customHeight="1">
      <c r="A55" s="164" t="s">
        <v>220</v>
      </c>
      <c r="B55" s="164" t="s">
        <v>102</v>
      </c>
      <c r="C55" s="164" t="s">
        <v>182</v>
      </c>
      <c r="D55" s="16" t="s">
        <v>221</v>
      </c>
      <c r="E55" s="165" t="s">
        <v>222</v>
      </c>
      <c r="F55" s="164" t="s">
        <v>191</v>
      </c>
      <c r="G55" s="166">
        <v>11.052</v>
      </c>
      <c r="H55" s="167"/>
      <c r="I55" s="167">
        <f>ROUND(G55*H55,2)</f>
        <v>0</v>
      </c>
      <c r="J55" s="168">
        <v>0.08788</v>
      </c>
      <c r="K55" s="166">
        <f>G55*J55</f>
        <v>0.97124976</v>
      </c>
      <c r="L55" s="168">
        <v>0</v>
      </c>
      <c r="M55" s="166">
        <f>G55*L55</f>
        <v>0</v>
      </c>
      <c r="N55" s="169">
        <v>20</v>
      </c>
      <c r="O55" s="170">
        <v>4</v>
      </c>
      <c r="P55" s="16" t="s">
        <v>107</v>
      </c>
    </row>
    <row r="56" spans="2:16" s="136" customFormat="1" ht="12.75" customHeight="1">
      <c r="B56" s="141" t="s">
        <v>58</v>
      </c>
      <c r="D56" s="142" t="s">
        <v>113</v>
      </c>
      <c r="E56" s="142" t="s">
        <v>223</v>
      </c>
      <c r="I56" s="143">
        <f>SUM(I57:I71)</f>
        <v>0</v>
      </c>
      <c r="K56" s="144">
        <f>SUM(K57:K71)</f>
        <v>25.548431520000012</v>
      </c>
      <c r="M56" s="144">
        <f>SUM(M57:M71)</f>
        <v>0</v>
      </c>
      <c r="P56" s="142" t="s">
        <v>100</v>
      </c>
    </row>
    <row r="57" spans="1:16" s="16" customFormat="1" ht="24" customHeight="1">
      <c r="A57" s="164" t="s">
        <v>224</v>
      </c>
      <c r="B57" s="164" t="s">
        <v>102</v>
      </c>
      <c r="C57" s="164" t="s">
        <v>182</v>
      </c>
      <c r="D57" s="16" t="s">
        <v>225</v>
      </c>
      <c r="E57" s="165" t="s">
        <v>226</v>
      </c>
      <c r="F57" s="164" t="s">
        <v>191</v>
      </c>
      <c r="G57" s="166">
        <v>65</v>
      </c>
      <c r="H57" s="167"/>
      <c r="I57" s="167">
        <f aca="true" t="shared" si="6" ref="I57:I71">ROUND(G57*H57,2)</f>
        <v>0</v>
      </c>
      <c r="J57" s="168">
        <v>0.23066</v>
      </c>
      <c r="K57" s="166">
        <f aca="true" t="shared" si="7" ref="K57:K71">G57*J57</f>
        <v>14.9929</v>
      </c>
      <c r="L57" s="168">
        <v>0</v>
      </c>
      <c r="M57" s="166">
        <f aca="true" t="shared" si="8" ref="M57:M71">G57*L57</f>
        <v>0</v>
      </c>
      <c r="N57" s="169">
        <v>20</v>
      </c>
      <c r="O57" s="170">
        <v>4</v>
      </c>
      <c r="P57" s="16" t="s">
        <v>107</v>
      </c>
    </row>
    <row r="58" spans="1:16" s="16" customFormat="1" ht="13.5" customHeight="1">
      <c r="A58" s="164" t="s">
        <v>227</v>
      </c>
      <c r="B58" s="164" t="s">
        <v>102</v>
      </c>
      <c r="C58" s="164" t="s">
        <v>182</v>
      </c>
      <c r="D58" s="16" t="s">
        <v>228</v>
      </c>
      <c r="E58" s="165" t="s">
        <v>229</v>
      </c>
      <c r="F58" s="164" t="s">
        <v>106</v>
      </c>
      <c r="G58" s="166">
        <v>2.475</v>
      </c>
      <c r="H58" s="167"/>
      <c r="I58" s="167">
        <f t="shared" si="6"/>
        <v>0</v>
      </c>
      <c r="J58" s="168">
        <v>2.45339</v>
      </c>
      <c r="K58" s="166">
        <f t="shared" si="7"/>
        <v>6.07214025</v>
      </c>
      <c r="L58" s="168">
        <v>0</v>
      </c>
      <c r="M58" s="166">
        <f t="shared" si="8"/>
        <v>0</v>
      </c>
      <c r="N58" s="169">
        <v>20</v>
      </c>
      <c r="O58" s="170">
        <v>4</v>
      </c>
      <c r="P58" s="16" t="s">
        <v>107</v>
      </c>
    </row>
    <row r="59" spans="1:16" s="16" customFormat="1" ht="13.5" customHeight="1">
      <c r="A59" s="164" t="s">
        <v>230</v>
      </c>
      <c r="B59" s="164" t="s">
        <v>102</v>
      </c>
      <c r="C59" s="164" t="s">
        <v>182</v>
      </c>
      <c r="D59" s="16" t="s">
        <v>231</v>
      </c>
      <c r="E59" s="165" t="s">
        <v>232</v>
      </c>
      <c r="F59" s="164" t="s">
        <v>191</v>
      </c>
      <c r="G59" s="166">
        <v>19.8</v>
      </c>
      <c r="H59" s="167"/>
      <c r="I59" s="167">
        <f t="shared" si="6"/>
        <v>0</v>
      </c>
      <c r="J59" s="168">
        <v>0.00522</v>
      </c>
      <c r="K59" s="166">
        <f t="shared" si="7"/>
        <v>0.103356</v>
      </c>
      <c r="L59" s="168">
        <v>0</v>
      </c>
      <c r="M59" s="166">
        <f t="shared" si="8"/>
        <v>0</v>
      </c>
      <c r="N59" s="169">
        <v>20</v>
      </c>
      <c r="O59" s="170">
        <v>4</v>
      </c>
      <c r="P59" s="16" t="s">
        <v>107</v>
      </c>
    </row>
    <row r="60" spans="1:16" s="16" customFormat="1" ht="13.5" customHeight="1">
      <c r="A60" s="164" t="s">
        <v>233</v>
      </c>
      <c r="B60" s="164" t="s">
        <v>102</v>
      </c>
      <c r="C60" s="164" t="s">
        <v>182</v>
      </c>
      <c r="D60" s="16" t="s">
        <v>234</v>
      </c>
      <c r="E60" s="165" t="s">
        <v>235</v>
      </c>
      <c r="F60" s="164" t="s">
        <v>191</v>
      </c>
      <c r="G60" s="166">
        <v>19.8</v>
      </c>
      <c r="H60" s="167"/>
      <c r="I60" s="167">
        <f t="shared" si="6"/>
        <v>0</v>
      </c>
      <c r="J60" s="168">
        <v>0</v>
      </c>
      <c r="K60" s="166">
        <f t="shared" si="7"/>
        <v>0</v>
      </c>
      <c r="L60" s="168">
        <v>0</v>
      </c>
      <c r="M60" s="166">
        <f t="shared" si="8"/>
        <v>0</v>
      </c>
      <c r="N60" s="169">
        <v>20</v>
      </c>
      <c r="O60" s="170">
        <v>4</v>
      </c>
      <c r="P60" s="16" t="s">
        <v>107</v>
      </c>
    </row>
    <row r="61" spans="1:16" s="16" customFormat="1" ht="24" customHeight="1">
      <c r="A61" s="164" t="s">
        <v>236</v>
      </c>
      <c r="B61" s="164" t="s">
        <v>102</v>
      </c>
      <c r="C61" s="164" t="s">
        <v>182</v>
      </c>
      <c r="D61" s="16" t="s">
        <v>237</v>
      </c>
      <c r="E61" s="165" t="s">
        <v>238</v>
      </c>
      <c r="F61" s="164" t="s">
        <v>171</v>
      </c>
      <c r="G61" s="166">
        <v>0.297</v>
      </c>
      <c r="H61" s="167"/>
      <c r="I61" s="167">
        <f t="shared" si="6"/>
        <v>0</v>
      </c>
      <c r="J61" s="168">
        <v>1.05256</v>
      </c>
      <c r="K61" s="166">
        <f t="shared" si="7"/>
        <v>0.31261031999999994</v>
      </c>
      <c r="L61" s="168">
        <v>0</v>
      </c>
      <c r="M61" s="166">
        <f t="shared" si="8"/>
        <v>0</v>
      </c>
      <c r="N61" s="169">
        <v>20</v>
      </c>
      <c r="O61" s="170">
        <v>4</v>
      </c>
      <c r="P61" s="16" t="s">
        <v>107</v>
      </c>
    </row>
    <row r="62" spans="1:16" s="16" customFormat="1" ht="13.5" customHeight="1">
      <c r="A62" s="164" t="s">
        <v>239</v>
      </c>
      <c r="B62" s="164" t="s">
        <v>102</v>
      </c>
      <c r="C62" s="164" t="s">
        <v>182</v>
      </c>
      <c r="D62" s="16" t="s">
        <v>240</v>
      </c>
      <c r="E62" s="165" t="s">
        <v>241</v>
      </c>
      <c r="F62" s="164" t="s">
        <v>106</v>
      </c>
      <c r="G62" s="166">
        <v>1.25</v>
      </c>
      <c r="H62" s="167"/>
      <c r="I62" s="167">
        <f t="shared" si="6"/>
        <v>0</v>
      </c>
      <c r="J62" s="168">
        <v>2.45337</v>
      </c>
      <c r="K62" s="166">
        <f t="shared" si="7"/>
        <v>3.0667125</v>
      </c>
      <c r="L62" s="168">
        <v>0</v>
      </c>
      <c r="M62" s="166">
        <f t="shared" si="8"/>
        <v>0</v>
      </c>
      <c r="N62" s="169">
        <v>20</v>
      </c>
      <c r="O62" s="170">
        <v>4</v>
      </c>
      <c r="P62" s="16" t="s">
        <v>107</v>
      </c>
    </row>
    <row r="63" spans="1:16" s="16" customFormat="1" ht="13.5" customHeight="1">
      <c r="A63" s="164" t="s">
        <v>242</v>
      </c>
      <c r="B63" s="164" t="s">
        <v>102</v>
      </c>
      <c r="C63" s="164" t="s">
        <v>182</v>
      </c>
      <c r="D63" s="16" t="s">
        <v>243</v>
      </c>
      <c r="E63" s="165" t="s">
        <v>244</v>
      </c>
      <c r="F63" s="164" t="s">
        <v>191</v>
      </c>
      <c r="G63" s="166">
        <v>1.2</v>
      </c>
      <c r="H63" s="167"/>
      <c r="I63" s="167">
        <f t="shared" si="6"/>
        <v>0</v>
      </c>
      <c r="J63" s="168">
        <v>0.01095</v>
      </c>
      <c r="K63" s="166">
        <f t="shared" si="7"/>
        <v>0.013139999999999999</v>
      </c>
      <c r="L63" s="168">
        <v>0</v>
      </c>
      <c r="M63" s="166">
        <f t="shared" si="8"/>
        <v>0</v>
      </c>
      <c r="N63" s="169">
        <v>20</v>
      </c>
      <c r="O63" s="170">
        <v>4</v>
      </c>
      <c r="P63" s="16" t="s">
        <v>107</v>
      </c>
    </row>
    <row r="64" spans="1:16" s="16" customFormat="1" ht="13.5" customHeight="1">
      <c r="A64" s="164" t="s">
        <v>245</v>
      </c>
      <c r="B64" s="164" t="s">
        <v>102</v>
      </c>
      <c r="C64" s="164" t="s">
        <v>182</v>
      </c>
      <c r="D64" s="16" t="s">
        <v>246</v>
      </c>
      <c r="E64" s="165" t="s">
        <v>247</v>
      </c>
      <c r="F64" s="164" t="s">
        <v>191</v>
      </c>
      <c r="G64" s="166">
        <v>1.2</v>
      </c>
      <c r="H64" s="167"/>
      <c r="I64" s="167">
        <f t="shared" si="6"/>
        <v>0</v>
      </c>
      <c r="J64" s="168">
        <v>0</v>
      </c>
      <c r="K64" s="166">
        <f t="shared" si="7"/>
        <v>0</v>
      </c>
      <c r="L64" s="168">
        <v>0</v>
      </c>
      <c r="M64" s="166">
        <f t="shared" si="8"/>
        <v>0</v>
      </c>
      <c r="N64" s="169">
        <v>20</v>
      </c>
      <c r="O64" s="170">
        <v>4</v>
      </c>
      <c r="P64" s="16" t="s">
        <v>107</v>
      </c>
    </row>
    <row r="65" spans="1:16" s="16" customFormat="1" ht="13.5" customHeight="1">
      <c r="A65" s="164" t="s">
        <v>248</v>
      </c>
      <c r="B65" s="164" t="s">
        <v>102</v>
      </c>
      <c r="C65" s="164" t="s">
        <v>182</v>
      </c>
      <c r="D65" s="16" t="s">
        <v>249</v>
      </c>
      <c r="E65" s="165" t="s">
        <v>250</v>
      </c>
      <c r="F65" s="164" t="s">
        <v>180</v>
      </c>
      <c r="G65" s="166">
        <v>4</v>
      </c>
      <c r="H65" s="167"/>
      <c r="I65" s="167">
        <f t="shared" si="6"/>
        <v>0</v>
      </c>
      <c r="J65" s="168">
        <v>0.1016</v>
      </c>
      <c r="K65" s="166">
        <f t="shared" si="7"/>
        <v>0.4064</v>
      </c>
      <c r="L65" s="168">
        <v>0</v>
      </c>
      <c r="M65" s="166">
        <f t="shared" si="8"/>
        <v>0</v>
      </c>
      <c r="N65" s="169">
        <v>20</v>
      </c>
      <c r="O65" s="170">
        <v>4</v>
      </c>
      <c r="P65" s="16" t="s">
        <v>107</v>
      </c>
    </row>
    <row r="66" spans="1:16" s="16" customFormat="1" ht="13.5" customHeight="1">
      <c r="A66" s="164" t="s">
        <v>251</v>
      </c>
      <c r="B66" s="164" t="s">
        <v>102</v>
      </c>
      <c r="C66" s="164" t="s">
        <v>182</v>
      </c>
      <c r="D66" s="16" t="s">
        <v>252</v>
      </c>
      <c r="E66" s="165" t="s">
        <v>253</v>
      </c>
      <c r="F66" s="164" t="s">
        <v>191</v>
      </c>
      <c r="G66" s="166">
        <v>2.12</v>
      </c>
      <c r="H66" s="167"/>
      <c r="I66" s="167">
        <f t="shared" si="6"/>
        <v>0</v>
      </c>
      <c r="J66" s="168">
        <v>0.00661</v>
      </c>
      <c r="K66" s="166">
        <f t="shared" si="7"/>
        <v>0.014013200000000002</v>
      </c>
      <c r="L66" s="168">
        <v>0</v>
      </c>
      <c r="M66" s="166">
        <f t="shared" si="8"/>
        <v>0</v>
      </c>
      <c r="N66" s="169">
        <v>20</v>
      </c>
      <c r="O66" s="170">
        <v>4</v>
      </c>
      <c r="P66" s="16" t="s">
        <v>107</v>
      </c>
    </row>
    <row r="67" spans="1:16" s="16" customFormat="1" ht="13.5" customHeight="1">
      <c r="A67" s="164" t="s">
        <v>254</v>
      </c>
      <c r="B67" s="164" t="s">
        <v>102</v>
      </c>
      <c r="C67" s="164" t="s">
        <v>182</v>
      </c>
      <c r="D67" s="16" t="s">
        <v>255</v>
      </c>
      <c r="E67" s="165" t="s">
        <v>256</v>
      </c>
      <c r="F67" s="164" t="s">
        <v>191</v>
      </c>
      <c r="G67" s="166">
        <v>2.12</v>
      </c>
      <c r="H67" s="167"/>
      <c r="I67" s="167">
        <f t="shared" si="6"/>
        <v>0</v>
      </c>
      <c r="J67" s="168">
        <v>0</v>
      </c>
      <c r="K67" s="166">
        <f t="shared" si="7"/>
        <v>0</v>
      </c>
      <c r="L67" s="168">
        <v>0</v>
      </c>
      <c r="M67" s="166">
        <f t="shared" si="8"/>
        <v>0</v>
      </c>
      <c r="N67" s="169">
        <v>20</v>
      </c>
      <c r="O67" s="170">
        <v>4</v>
      </c>
      <c r="P67" s="16" t="s">
        <v>107</v>
      </c>
    </row>
    <row r="68" spans="1:16" s="16" customFormat="1" ht="24" customHeight="1">
      <c r="A68" s="164" t="s">
        <v>257</v>
      </c>
      <c r="B68" s="164" t="s">
        <v>102</v>
      </c>
      <c r="C68" s="164" t="s">
        <v>182</v>
      </c>
      <c r="D68" s="16" t="s">
        <v>258</v>
      </c>
      <c r="E68" s="165" t="s">
        <v>259</v>
      </c>
      <c r="F68" s="164" t="s">
        <v>171</v>
      </c>
      <c r="G68" s="166">
        <v>0.175</v>
      </c>
      <c r="H68" s="167"/>
      <c r="I68" s="167">
        <f t="shared" si="6"/>
        <v>0</v>
      </c>
      <c r="J68" s="168">
        <v>1.04887</v>
      </c>
      <c r="K68" s="166">
        <f t="shared" si="7"/>
        <v>0.18355224999999997</v>
      </c>
      <c r="L68" s="168">
        <v>0</v>
      </c>
      <c r="M68" s="166">
        <f t="shared" si="8"/>
        <v>0</v>
      </c>
      <c r="N68" s="169">
        <v>20</v>
      </c>
      <c r="O68" s="170">
        <v>4</v>
      </c>
      <c r="P68" s="16" t="s">
        <v>107</v>
      </c>
    </row>
    <row r="69" spans="1:16" s="16" customFormat="1" ht="13.5" customHeight="1">
      <c r="A69" s="164" t="s">
        <v>260</v>
      </c>
      <c r="B69" s="164" t="s">
        <v>102</v>
      </c>
      <c r="C69" s="164" t="s">
        <v>182</v>
      </c>
      <c r="D69" s="16" t="s">
        <v>261</v>
      </c>
      <c r="E69" s="165" t="s">
        <v>262</v>
      </c>
      <c r="F69" s="164" t="s">
        <v>180</v>
      </c>
      <c r="G69" s="166">
        <v>3.6</v>
      </c>
      <c r="H69" s="167"/>
      <c r="I69" s="167">
        <f t="shared" si="6"/>
        <v>0</v>
      </c>
      <c r="J69" s="168">
        <v>0.1016</v>
      </c>
      <c r="K69" s="166">
        <f t="shared" si="7"/>
        <v>0.36576</v>
      </c>
      <c r="L69" s="168">
        <v>0</v>
      </c>
      <c r="M69" s="166">
        <f t="shared" si="8"/>
        <v>0</v>
      </c>
      <c r="N69" s="169">
        <v>20</v>
      </c>
      <c r="O69" s="170">
        <v>4</v>
      </c>
      <c r="P69" s="16" t="s">
        <v>107</v>
      </c>
    </row>
    <row r="70" spans="1:16" s="16" customFormat="1" ht="13.5" customHeight="1">
      <c r="A70" s="164" t="s">
        <v>263</v>
      </c>
      <c r="B70" s="164" t="s">
        <v>102</v>
      </c>
      <c r="C70" s="164" t="s">
        <v>182</v>
      </c>
      <c r="D70" s="16" t="s">
        <v>264</v>
      </c>
      <c r="E70" s="165" t="s">
        <v>265</v>
      </c>
      <c r="F70" s="164" t="s">
        <v>191</v>
      </c>
      <c r="G70" s="166">
        <v>2.7</v>
      </c>
      <c r="H70" s="167"/>
      <c r="I70" s="167">
        <f t="shared" si="6"/>
        <v>0</v>
      </c>
      <c r="J70" s="168">
        <v>0.00661</v>
      </c>
      <c r="K70" s="166">
        <f t="shared" si="7"/>
        <v>0.017847000000000002</v>
      </c>
      <c r="L70" s="168">
        <v>0</v>
      </c>
      <c r="M70" s="166">
        <f t="shared" si="8"/>
        <v>0</v>
      </c>
      <c r="N70" s="169">
        <v>20</v>
      </c>
      <c r="O70" s="170">
        <v>4</v>
      </c>
      <c r="P70" s="16" t="s">
        <v>107</v>
      </c>
    </row>
    <row r="71" spans="1:16" s="16" customFormat="1" ht="13.5" customHeight="1">
      <c r="A71" s="164" t="s">
        <v>266</v>
      </c>
      <c r="B71" s="164" t="s">
        <v>102</v>
      </c>
      <c r="C71" s="164" t="s">
        <v>182</v>
      </c>
      <c r="D71" s="16" t="s">
        <v>267</v>
      </c>
      <c r="E71" s="165" t="s">
        <v>268</v>
      </c>
      <c r="F71" s="164" t="s">
        <v>191</v>
      </c>
      <c r="G71" s="166">
        <v>2.7</v>
      </c>
      <c r="H71" s="167"/>
      <c r="I71" s="167">
        <f t="shared" si="6"/>
        <v>0</v>
      </c>
      <c r="J71" s="168">
        <v>0</v>
      </c>
      <c r="K71" s="166">
        <f t="shared" si="7"/>
        <v>0</v>
      </c>
      <c r="L71" s="168">
        <v>0</v>
      </c>
      <c r="M71" s="166">
        <f t="shared" si="8"/>
        <v>0</v>
      </c>
      <c r="N71" s="169">
        <v>20</v>
      </c>
      <c r="O71" s="170">
        <v>4</v>
      </c>
      <c r="P71" s="16" t="s">
        <v>107</v>
      </c>
    </row>
    <row r="72" spans="2:16" s="136" customFormat="1" ht="12.75" customHeight="1">
      <c r="B72" s="141" t="s">
        <v>58</v>
      </c>
      <c r="D72" s="142" t="s">
        <v>117</v>
      </c>
      <c r="E72" s="142" t="s">
        <v>269</v>
      </c>
      <c r="I72" s="143">
        <f>SUM(I73:I91)</f>
        <v>0</v>
      </c>
      <c r="K72" s="144">
        <f>SUM(K73:K91)</f>
        <v>35.229175780000006</v>
      </c>
      <c r="M72" s="144">
        <f>SUM(M73:M91)</f>
        <v>0</v>
      </c>
      <c r="P72" s="142" t="s">
        <v>100</v>
      </c>
    </row>
    <row r="73" spans="1:16" s="16" customFormat="1" ht="13.5" customHeight="1">
      <c r="A73" s="164" t="s">
        <v>270</v>
      </c>
      <c r="B73" s="164" t="s">
        <v>102</v>
      </c>
      <c r="C73" s="164" t="s">
        <v>182</v>
      </c>
      <c r="D73" s="16" t="s">
        <v>271</v>
      </c>
      <c r="E73" s="165" t="s">
        <v>272</v>
      </c>
      <c r="F73" s="164" t="s">
        <v>191</v>
      </c>
      <c r="G73" s="166">
        <v>7.7</v>
      </c>
      <c r="H73" s="167"/>
      <c r="I73" s="167">
        <f aca="true" t="shared" si="9" ref="I73:I91">ROUND(G73*H73,2)</f>
        <v>0</v>
      </c>
      <c r="J73" s="168">
        <v>0.05127</v>
      </c>
      <c r="K73" s="166">
        <f aca="true" t="shared" si="10" ref="K73:K91">G73*J73</f>
        <v>0.39477900000000005</v>
      </c>
      <c r="L73" s="168">
        <v>0</v>
      </c>
      <c r="M73" s="166">
        <f aca="true" t="shared" si="11" ref="M73:M91">G73*L73</f>
        <v>0</v>
      </c>
      <c r="N73" s="169">
        <v>20</v>
      </c>
      <c r="O73" s="170">
        <v>4</v>
      </c>
      <c r="P73" s="16" t="s">
        <v>107</v>
      </c>
    </row>
    <row r="74" spans="1:16" s="16" customFormat="1" ht="13.5" customHeight="1">
      <c r="A74" s="164" t="s">
        <v>273</v>
      </c>
      <c r="B74" s="164" t="s">
        <v>102</v>
      </c>
      <c r="C74" s="164" t="s">
        <v>182</v>
      </c>
      <c r="D74" s="16" t="s">
        <v>274</v>
      </c>
      <c r="E74" s="165" t="s">
        <v>275</v>
      </c>
      <c r="F74" s="164" t="s">
        <v>191</v>
      </c>
      <c r="G74" s="166">
        <v>105.633</v>
      </c>
      <c r="H74" s="167"/>
      <c r="I74" s="167">
        <f t="shared" si="9"/>
        <v>0</v>
      </c>
      <c r="J74" s="168">
        <v>0.04766</v>
      </c>
      <c r="K74" s="166">
        <f t="shared" si="10"/>
        <v>5.03446878</v>
      </c>
      <c r="L74" s="168">
        <v>0</v>
      </c>
      <c r="M74" s="166">
        <f t="shared" si="11"/>
        <v>0</v>
      </c>
      <c r="N74" s="169">
        <v>20</v>
      </c>
      <c r="O74" s="170">
        <v>4</v>
      </c>
      <c r="P74" s="16" t="s">
        <v>107</v>
      </c>
    </row>
    <row r="75" spans="1:16" s="16" customFormat="1" ht="13.5" customHeight="1">
      <c r="A75" s="164" t="s">
        <v>276</v>
      </c>
      <c r="B75" s="164" t="s">
        <v>102</v>
      </c>
      <c r="C75" s="164" t="s">
        <v>182</v>
      </c>
      <c r="D75" s="16" t="s">
        <v>277</v>
      </c>
      <c r="E75" s="165" t="s">
        <v>278</v>
      </c>
      <c r="F75" s="164" t="s">
        <v>191</v>
      </c>
      <c r="G75" s="166">
        <v>83.529</v>
      </c>
      <c r="H75" s="167"/>
      <c r="I75" s="167">
        <f t="shared" si="9"/>
        <v>0</v>
      </c>
      <c r="J75" s="168">
        <v>0.03343</v>
      </c>
      <c r="K75" s="166">
        <f t="shared" si="10"/>
        <v>2.79237447</v>
      </c>
      <c r="L75" s="168">
        <v>0</v>
      </c>
      <c r="M75" s="166">
        <f t="shared" si="11"/>
        <v>0</v>
      </c>
      <c r="N75" s="169">
        <v>20</v>
      </c>
      <c r="O75" s="170">
        <v>4</v>
      </c>
      <c r="P75" s="16" t="s">
        <v>107</v>
      </c>
    </row>
    <row r="76" spans="1:16" s="16" customFormat="1" ht="13.5" customHeight="1">
      <c r="A76" s="164" t="s">
        <v>279</v>
      </c>
      <c r="B76" s="164" t="s">
        <v>102</v>
      </c>
      <c r="C76" s="164" t="s">
        <v>182</v>
      </c>
      <c r="D76" s="16" t="s">
        <v>280</v>
      </c>
      <c r="E76" s="165" t="s">
        <v>281</v>
      </c>
      <c r="F76" s="164" t="s">
        <v>191</v>
      </c>
      <c r="G76" s="166">
        <v>83.529</v>
      </c>
      <c r="H76" s="167"/>
      <c r="I76" s="167">
        <f t="shared" si="9"/>
        <v>0</v>
      </c>
      <c r="J76" s="168">
        <v>0.00468</v>
      </c>
      <c r="K76" s="166">
        <f t="shared" si="10"/>
        <v>0.39091571999999997</v>
      </c>
      <c r="L76" s="168">
        <v>0</v>
      </c>
      <c r="M76" s="166">
        <f t="shared" si="11"/>
        <v>0</v>
      </c>
      <c r="N76" s="169">
        <v>20</v>
      </c>
      <c r="O76" s="170">
        <v>4</v>
      </c>
      <c r="P76" s="16" t="s">
        <v>107</v>
      </c>
    </row>
    <row r="77" spans="1:16" s="16" customFormat="1" ht="13.5" customHeight="1">
      <c r="A77" s="164" t="s">
        <v>282</v>
      </c>
      <c r="B77" s="164" t="s">
        <v>102</v>
      </c>
      <c r="C77" s="164" t="s">
        <v>182</v>
      </c>
      <c r="D77" s="16" t="s">
        <v>283</v>
      </c>
      <c r="E77" s="165" t="s">
        <v>284</v>
      </c>
      <c r="F77" s="164" t="s">
        <v>106</v>
      </c>
      <c r="G77" s="166">
        <v>3.25</v>
      </c>
      <c r="H77" s="167"/>
      <c r="I77" s="167">
        <f t="shared" si="9"/>
        <v>0</v>
      </c>
      <c r="J77" s="168">
        <v>2.45329</v>
      </c>
      <c r="K77" s="166">
        <f t="shared" si="10"/>
        <v>7.9731925</v>
      </c>
      <c r="L77" s="168">
        <v>0</v>
      </c>
      <c r="M77" s="166">
        <f t="shared" si="11"/>
        <v>0</v>
      </c>
      <c r="N77" s="169">
        <v>20</v>
      </c>
      <c r="O77" s="170">
        <v>4</v>
      </c>
      <c r="P77" s="16" t="s">
        <v>107</v>
      </c>
    </row>
    <row r="78" spans="1:16" s="16" customFormat="1" ht="13.5" customHeight="1">
      <c r="A78" s="164" t="s">
        <v>285</v>
      </c>
      <c r="B78" s="164" t="s">
        <v>102</v>
      </c>
      <c r="C78" s="164" t="s">
        <v>182</v>
      </c>
      <c r="D78" s="16" t="s">
        <v>286</v>
      </c>
      <c r="E78" s="165" t="s">
        <v>287</v>
      </c>
      <c r="F78" s="164" t="s">
        <v>106</v>
      </c>
      <c r="G78" s="166">
        <v>3.25</v>
      </c>
      <c r="H78" s="167"/>
      <c r="I78" s="167">
        <f t="shared" si="9"/>
        <v>0</v>
      </c>
      <c r="J78" s="168">
        <v>0</v>
      </c>
      <c r="K78" s="166">
        <f t="shared" si="10"/>
        <v>0</v>
      </c>
      <c r="L78" s="168">
        <v>0</v>
      </c>
      <c r="M78" s="166">
        <f t="shared" si="11"/>
        <v>0</v>
      </c>
      <c r="N78" s="169">
        <v>20</v>
      </c>
      <c r="O78" s="170">
        <v>4</v>
      </c>
      <c r="P78" s="16" t="s">
        <v>107</v>
      </c>
    </row>
    <row r="79" spans="1:16" s="16" customFormat="1" ht="24" customHeight="1">
      <c r="A79" s="164" t="s">
        <v>288</v>
      </c>
      <c r="B79" s="164" t="s">
        <v>102</v>
      </c>
      <c r="C79" s="164" t="s">
        <v>182</v>
      </c>
      <c r="D79" s="16" t="s">
        <v>289</v>
      </c>
      <c r="E79" s="165" t="s">
        <v>290</v>
      </c>
      <c r="F79" s="164" t="s">
        <v>106</v>
      </c>
      <c r="G79" s="166">
        <v>3.25</v>
      </c>
      <c r="H79" s="167"/>
      <c r="I79" s="167">
        <f t="shared" si="9"/>
        <v>0</v>
      </c>
      <c r="J79" s="168">
        <v>0</v>
      </c>
      <c r="K79" s="166">
        <f t="shared" si="10"/>
        <v>0</v>
      </c>
      <c r="L79" s="168">
        <v>0</v>
      </c>
      <c r="M79" s="166">
        <f t="shared" si="11"/>
        <v>0</v>
      </c>
      <c r="N79" s="169">
        <v>20</v>
      </c>
      <c r="O79" s="170">
        <v>4</v>
      </c>
      <c r="P79" s="16" t="s">
        <v>107</v>
      </c>
    </row>
    <row r="80" spans="1:16" s="16" customFormat="1" ht="13.5" customHeight="1">
      <c r="A80" s="164" t="s">
        <v>291</v>
      </c>
      <c r="B80" s="164" t="s">
        <v>102</v>
      </c>
      <c r="C80" s="164" t="s">
        <v>182</v>
      </c>
      <c r="D80" s="16" t="s">
        <v>292</v>
      </c>
      <c r="E80" s="165" t="s">
        <v>293</v>
      </c>
      <c r="F80" s="164" t="s">
        <v>171</v>
      </c>
      <c r="G80" s="166">
        <v>0.539</v>
      </c>
      <c r="H80" s="167"/>
      <c r="I80" s="167">
        <f t="shared" si="9"/>
        <v>0</v>
      </c>
      <c r="J80" s="168">
        <v>1.05306</v>
      </c>
      <c r="K80" s="166">
        <f t="shared" si="10"/>
        <v>0.5675993400000001</v>
      </c>
      <c r="L80" s="168">
        <v>0</v>
      </c>
      <c r="M80" s="166">
        <f t="shared" si="11"/>
        <v>0</v>
      </c>
      <c r="N80" s="169">
        <v>20</v>
      </c>
      <c r="O80" s="170">
        <v>4</v>
      </c>
      <c r="P80" s="16" t="s">
        <v>107</v>
      </c>
    </row>
    <row r="81" spans="1:16" s="16" customFormat="1" ht="13.5" customHeight="1">
      <c r="A81" s="164" t="s">
        <v>294</v>
      </c>
      <c r="B81" s="164" t="s">
        <v>102</v>
      </c>
      <c r="C81" s="164" t="s">
        <v>182</v>
      </c>
      <c r="D81" s="16" t="s">
        <v>295</v>
      </c>
      <c r="E81" s="165" t="s">
        <v>296</v>
      </c>
      <c r="F81" s="164" t="s">
        <v>106</v>
      </c>
      <c r="G81" s="166">
        <v>1.49</v>
      </c>
      <c r="H81" s="167"/>
      <c r="I81" s="167">
        <f t="shared" si="9"/>
        <v>0</v>
      </c>
      <c r="J81" s="168">
        <v>2.45329</v>
      </c>
      <c r="K81" s="166">
        <f t="shared" si="10"/>
        <v>3.6554021</v>
      </c>
      <c r="L81" s="168">
        <v>0</v>
      </c>
      <c r="M81" s="166">
        <f t="shared" si="11"/>
        <v>0</v>
      </c>
      <c r="N81" s="169">
        <v>20</v>
      </c>
      <c r="O81" s="170">
        <v>4</v>
      </c>
      <c r="P81" s="16" t="s">
        <v>107</v>
      </c>
    </row>
    <row r="82" spans="1:16" s="16" customFormat="1" ht="13.5" customHeight="1">
      <c r="A82" s="164" t="s">
        <v>297</v>
      </c>
      <c r="B82" s="164" t="s">
        <v>102</v>
      </c>
      <c r="C82" s="164" t="s">
        <v>182</v>
      </c>
      <c r="D82" s="16" t="s">
        <v>298</v>
      </c>
      <c r="E82" s="165" t="s">
        <v>299</v>
      </c>
      <c r="F82" s="164" t="s">
        <v>106</v>
      </c>
      <c r="G82" s="166">
        <v>1.49</v>
      </c>
      <c r="H82" s="167"/>
      <c r="I82" s="167">
        <f t="shared" si="9"/>
        <v>0</v>
      </c>
      <c r="J82" s="168">
        <v>0</v>
      </c>
      <c r="K82" s="166">
        <f t="shared" si="10"/>
        <v>0</v>
      </c>
      <c r="L82" s="168">
        <v>0</v>
      </c>
      <c r="M82" s="166">
        <f t="shared" si="11"/>
        <v>0</v>
      </c>
      <c r="N82" s="169">
        <v>20</v>
      </c>
      <c r="O82" s="170">
        <v>4</v>
      </c>
      <c r="P82" s="16" t="s">
        <v>107</v>
      </c>
    </row>
    <row r="83" spans="1:16" s="16" customFormat="1" ht="24" customHeight="1">
      <c r="A83" s="164" t="s">
        <v>300</v>
      </c>
      <c r="B83" s="164" t="s">
        <v>102</v>
      </c>
      <c r="C83" s="164" t="s">
        <v>182</v>
      </c>
      <c r="D83" s="16" t="s">
        <v>301</v>
      </c>
      <c r="E83" s="165" t="s">
        <v>302</v>
      </c>
      <c r="F83" s="164" t="s">
        <v>106</v>
      </c>
      <c r="G83" s="166">
        <v>1.49</v>
      </c>
      <c r="H83" s="167"/>
      <c r="I83" s="167">
        <f t="shared" si="9"/>
        <v>0</v>
      </c>
      <c r="J83" s="168">
        <v>0</v>
      </c>
      <c r="K83" s="166">
        <f t="shared" si="10"/>
        <v>0</v>
      </c>
      <c r="L83" s="168">
        <v>0</v>
      </c>
      <c r="M83" s="166">
        <f t="shared" si="11"/>
        <v>0</v>
      </c>
      <c r="N83" s="169">
        <v>20</v>
      </c>
      <c r="O83" s="170">
        <v>4</v>
      </c>
      <c r="P83" s="16" t="s">
        <v>107</v>
      </c>
    </row>
    <row r="84" spans="1:16" s="16" customFormat="1" ht="13.5" customHeight="1">
      <c r="A84" s="164" t="s">
        <v>303</v>
      </c>
      <c r="B84" s="164" t="s">
        <v>102</v>
      </c>
      <c r="C84" s="164" t="s">
        <v>182</v>
      </c>
      <c r="D84" s="16" t="s">
        <v>304</v>
      </c>
      <c r="E84" s="165" t="s">
        <v>305</v>
      </c>
      <c r="F84" s="164" t="s">
        <v>171</v>
      </c>
      <c r="G84" s="166">
        <v>0.247</v>
      </c>
      <c r="H84" s="167"/>
      <c r="I84" s="167">
        <f t="shared" si="9"/>
        <v>0</v>
      </c>
      <c r="J84" s="168">
        <v>1.05306</v>
      </c>
      <c r="K84" s="166">
        <f t="shared" si="10"/>
        <v>0.26010582000000004</v>
      </c>
      <c r="L84" s="168">
        <v>0</v>
      </c>
      <c r="M84" s="166">
        <f t="shared" si="11"/>
        <v>0</v>
      </c>
      <c r="N84" s="169">
        <v>20</v>
      </c>
      <c r="O84" s="170">
        <v>4</v>
      </c>
      <c r="P84" s="16" t="s">
        <v>107</v>
      </c>
    </row>
    <row r="85" spans="1:16" s="16" customFormat="1" ht="13.5" customHeight="1">
      <c r="A85" s="164" t="s">
        <v>306</v>
      </c>
      <c r="B85" s="164" t="s">
        <v>102</v>
      </c>
      <c r="C85" s="164" t="s">
        <v>182</v>
      </c>
      <c r="D85" s="16" t="s">
        <v>307</v>
      </c>
      <c r="E85" s="165" t="s">
        <v>308</v>
      </c>
      <c r="F85" s="164" t="s">
        <v>106</v>
      </c>
      <c r="G85" s="166">
        <v>3.435</v>
      </c>
      <c r="H85" s="167"/>
      <c r="I85" s="167">
        <f t="shared" si="9"/>
        <v>0</v>
      </c>
      <c r="J85" s="168">
        <v>2.45329</v>
      </c>
      <c r="K85" s="166">
        <f t="shared" si="10"/>
        <v>8.42705115</v>
      </c>
      <c r="L85" s="168">
        <v>0</v>
      </c>
      <c r="M85" s="166">
        <f t="shared" si="11"/>
        <v>0</v>
      </c>
      <c r="N85" s="169">
        <v>20</v>
      </c>
      <c r="O85" s="170">
        <v>4</v>
      </c>
      <c r="P85" s="16" t="s">
        <v>107</v>
      </c>
    </row>
    <row r="86" spans="1:16" s="16" customFormat="1" ht="13.5" customHeight="1">
      <c r="A86" s="164" t="s">
        <v>309</v>
      </c>
      <c r="B86" s="164" t="s">
        <v>102</v>
      </c>
      <c r="C86" s="164" t="s">
        <v>182</v>
      </c>
      <c r="D86" s="16" t="s">
        <v>310</v>
      </c>
      <c r="E86" s="165" t="s">
        <v>311</v>
      </c>
      <c r="F86" s="164" t="s">
        <v>106</v>
      </c>
      <c r="G86" s="166">
        <v>3.435</v>
      </c>
      <c r="H86" s="167"/>
      <c r="I86" s="167">
        <f t="shared" si="9"/>
        <v>0</v>
      </c>
      <c r="J86" s="168">
        <v>0</v>
      </c>
      <c r="K86" s="166">
        <f t="shared" si="10"/>
        <v>0</v>
      </c>
      <c r="L86" s="168">
        <v>0</v>
      </c>
      <c r="M86" s="166">
        <f t="shared" si="11"/>
        <v>0</v>
      </c>
      <c r="N86" s="169">
        <v>20</v>
      </c>
      <c r="O86" s="170">
        <v>4</v>
      </c>
      <c r="P86" s="16" t="s">
        <v>107</v>
      </c>
    </row>
    <row r="87" spans="1:16" s="16" customFormat="1" ht="24" customHeight="1">
      <c r="A87" s="164" t="s">
        <v>312</v>
      </c>
      <c r="B87" s="164" t="s">
        <v>102</v>
      </c>
      <c r="C87" s="164" t="s">
        <v>182</v>
      </c>
      <c r="D87" s="16" t="s">
        <v>313</v>
      </c>
      <c r="E87" s="165" t="s">
        <v>314</v>
      </c>
      <c r="F87" s="164" t="s">
        <v>106</v>
      </c>
      <c r="G87" s="166">
        <v>3.435</v>
      </c>
      <c r="H87" s="167"/>
      <c r="I87" s="167">
        <f t="shared" si="9"/>
        <v>0</v>
      </c>
      <c r="J87" s="168">
        <v>0</v>
      </c>
      <c r="K87" s="166">
        <f t="shared" si="10"/>
        <v>0</v>
      </c>
      <c r="L87" s="168">
        <v>0</v>
      </c>
      <c r="M87" s="166">
        <f t="shared" si="11"/>
        <v>0</v>
      </c>
      <c r="N87" s="169">
        <v>20</v>
      </c>
      <c r="O87" s="170">
        <v>4</v>
      </c>
      <c r="P87" s="16" t="s">
        <v>107</v>
      </c>
    </row>
    <row r="88" spans="1:16" s="16" customFormat="1" ht="13.5" customHeight="1">
      <c r="A88" s="164" t="s">
        <v>315</v>
      </c>
      <c r="B88" s="164" t="s">
        <v>102</v>
      </c>
      <c r="C88" s="164" t="s">
        <v>182</v>
      </c>
      <c r="D88" s="16" t="s">
        <v>316</v>
      </c>
      <c r="E88" s="165" t="s">
        <v>317</v>
      </c>
      <c r="F88" s="164" t="s">
        <v>171</v>
      </c>
      <c r="G88" s="166">
        <v>0.285</v>
      </c>
      <c r="H88" s="167"/>
      <c r="I88" s="167">
        <f t="shared" si="9"/>
        <v>0</v>
      </c>
      <c r="J88" s="168">
        <v>1.05306</v>
      </c>
      <c r="K88" s="166">
        <f t="shared" si="10"/>
        <v>0.3001221</v>
      </c>
      <c r="L88" s="168">
        <v>0</v>
      </c>
      <c r="M88" s="166">
        <f t="shared" si="11"/>
        <v>0</v>
      </c>
      <c r="N88" s="169">
        <v>20</v>
      </c>
      <c r="O88" s="170">
        <v>4</v>
      </c>
      <c r="P88" s="16" t="s">
        <v>107</v>
      </c>
    </row>
    <row r="89" spans="1:16" s="16" customFormat="1" ht="13.5" customHeight="1">
      <c r="A89" s="164" t="s">
        <v>318</v>
      </c>
      <c r="B89" s="164" t="s">
        <v>102</v>
      </c>
      <c r="C89" s="164" t="s">
        <v>182</v>
      </c>
      <c r="D89" s="16" t="s">
        <v>319</v>
      </c>
      <c r="E89" s="165" t="s">
        <v>320</v>
      </c>
      <c r="F89" s="164" t="s">
        <v>191</v>
      </c>
      <c r="G89" s="166">
        <v>3.32</v>
      </c>
      <c r="H89" s="167"/>
      <c r="I89" s="167">
        <f t="shared" si="9"/>
        <v>0</v>
      </c>
      <c r="J89" s="168">
        <v>0.04984</v>
      </c>
      <c r="K89" s="166">
        <f t="shared" si="10"/>
        <v>0.1654688</v>
      </c>
      <c r="L89" s="168">
        <v>0</v>
      </c>
      <c r="M89" s="166">
        <f t="shared" si="11"/>
        <v>0</v>
      </c>
      <c r="N89" s="169">
        <v>20</v>
      </c>
      <c r="O89" s="170">
        <v>4</v>
      </c>
      <c r="P89" s="16" t="s">
        <v>107</v>
      </c>
    </row>
    <row r="90" spans="1:16" s="16" customFormat="1" ht="13.5" customHeight="1">
      <c r="A90" s="164" t="s">
        <v>321</v>
      </c>
      <c r="B90" s="164" t="s">
        <v>102</v>
      </c>
      <c r="C90" s="164" t="s">
        <v>182</v>
      </c>
      <c r="D90" s="16" t="s">
        <v>322</v>
      </c>
      <c r="E90" s="165" t="s">
        <v>323</v>
      </c>
      <c r="F90" s="164" t="s">
        <v>191</v>
      </c>
      <c r="G90" s="166">
        <v>2.7</v>
      </c>
      <c r="H90" s="167"/>
      <c r="I90" s="167">
        <f t="shared" si="9"/>
        <v>0</v>
      </c>
      <c r="J90" s="168">
        <v>0.04984</v>
      </c>
      <c r="K90" s="166">
        <f t="shared" si="10"/>
        <v>0.13456800000000002</v>
      </c>
      <c r="L90" s="168">
        <v>0</v>
      </c>
      <c r="M90" s="166">
        <f t="shared" si="11"/>
        <v>0</v>
      </c>
      <c r="N90" s="169">
        <v>20</v>
      </c>
      <c r="O90" s="170">
        <v>4</v>
      </c>
      <c r="P90" s="16" t="s">
        <v>107</v>
      </c>
    </row>
    <row r="91" spans="1:16" s="16" customFormat="1" ht="13.5" customHeight="1">
      <c r="A91" s="164" t="s">
        <v>324</v>
      </c>
      <c r="B91" s="164" t="s">
        <v>102</v>
      </c>
      <c r="C91" s="164" t="s">
        <v>182</v>
      </c>
      <c r="D91" s="16" t="s">
        <v>325</v>
      </c>
      <c r="E91" s="165" t="s">
        <v>326</v>
      </c>
      <c r="F91" s="164" t="s">
        <v>191</v>
      </c>
      <c r="G91" s="166">
        <v>15.4</v>
      </c>
      <c r="H91" s="167"/>
      <c r="I91" s="167">
        <f t="shared" si="9"/>
        <v>0</v>
      </c>
      <c r="J91" s="168">
        <v>0.33332</v>
      </c>
      <c r="K91" s="166">
        <f t="shared" si="10"/>
        <v>5.133128</v>
      </c>
      <c r="L91" s="168">
        <v>0</v>
      </c>
      <c r="M91" s="166">
        <f t="shared" si="11"/>
        <v>0</v>
      </c>
      <c r="N91" s="169">
        <v>20</v>
      </c>
      <c r="O91" s="170">
        <v>4</v>
      </c>
      <c r="P91" s="16" t="s">
        <v>107</v>
      </c>
    </row>
    <row r="92" spans="2:16" s="136" customFormat="1" ht="12.75" customHeight="1">
      <c r="B92" s="141" t="s">
        <v>58</v>
      </c>
      <c r="D92" s="142" t="s">
        <v>126</v>
      </c>
      <c r="E92" s="142" t="s">
        <v>327</v>
      </c>
      <c r="I92" s="143">
        <f>I93+SUM(I94:I111)</f>
        <v>0</v>
      </c>
      <c r="K92" s="144">
        <f>K93+SUM(K94:K111)</f>
        <v>67.96418636</v>
      </c>
      <c r="M92" s="144">
        <f>M93+SUM(M94:M111)</f>
        <v>65.49011</v>
      </c>
      <c r="P92" s="142" t="s">
        <v>100</v>
      </c>
    </row>
    <row r="93" spans="1:16" s="16" customFormat="1" ht="13.5" customHeight="1">
      <c r="A93" s="164" t="s">
        <v>328</v>
      </c>
      <c r="B93" s="164" t="s">
        <v>102</v>
      </c>
      <c r="C93" s="164" t="s">
        <v>329</v>
      </c>
      <c r="D93" s="16" t="s">
        <v>330</v>
      </c>
      <c r="E93" s="165" t="s">
        <v>331</v>
      </c>
      <c r="F93" s="164" t="s">
        <v>191</v>
      </c>
      <c r="G93" s="166">
        <v>37.26</v>
      </c>
      <c r="H93" s="167"/>
      <c r="I93" s="167">
        <f aca="true" t="shared" si="12" ref="I93:I110">ROUND(G93*H93,2)</f>
        <v>0</v>
      </c>
      <c r="J93" s="168">
        <v>0</v>
      </c>
      <c r="K93" s="166">
        <f aca="true" t="shared" si="13" ref="K93:K110">G93*J93</f>
        <v>0</v>
      </c>
      <c r="L93" s="168">
        <v>0</v>
      </c>
      <c r="M93" s="166">
        <f aca="true" t="shared" si="14" ref="M93:M110">G93*L93</f>
        <v>0</v>
      </c>
      <c r="N93" s="169">
        <v>20</v>
      </c>
      <c r="O93" s="170">
        <v>4</v>
      </c>
      <c r="P93" s="16" t="s">
        <v>107</v>
      </c>
    </row>
    <row r="94" spans="1:16" s="16" customFormat="1" ht="13.5" customHeight="1">
      <c r="A94" s="164" t="s">
        <v>332</v>
      </c>
      <c r="B94" s="164" t="s">
        <v>102</v>
      </c>
      <c r="C94" s="164" t="s">
        <v>329</v>
      </c>
      <c r="D94" s="16" t="s">
        <v>333</v>
      </c>
      <c r="E94" s="165" t="s">
        <v>334</v>
      </c>
      <c r="F94" s="164" t="s">
        <v>191</v>
      </c>
      <c r="G94" s="166">
        <v>37.26</v>
      </c>
      <c r="H94" s="167"/>
      <c r="I94" s="167">
        <f t="shared" si="12"/>
        <v>0</v>
      </c>
      <c r="J94" s="168">
        <v>0</v>
      </c>
      <c r="K94" s="166">
        <f t="shared" si="13"/>
        <v>0</v>
      </c>
      <c r="L94" s="168">
        <v>0</v>
      </c>
      <c r="M94" s="166">
        <f t="shared" si="14"/>
        <v>0</v>
      </c>
      <c r="N94" s="169">
        <v>20</v>
      </c>
      <c r="O94" s="170">
        <v>4</v>
      </c>
      <c r="P94" s="16" t="s">
        <v>107</v>
      </c>
    </row>
    <row r="95" spans="1:16" s="16" customFormat="1" ht="13.5" customHeight="1">
      <c r="A95" s="164" t="s">
        <v>335</v>
      </c>
      <c r="B95" s="164" t="s">
        <v>102</v>
      </c>
      <c r="C95" s="164" t="s">
        <v>329</v>
      </c>
      <c r="D95" s="16" t="s">
        <v>336</v>
      </c>
      <c r="E95" s="165" t="s">
        <v>337</v>
      </c>
      <c r="F95" s="164" t="s">
        <v>191</v>
      </c>
      <c r="G95" s="166">
        <v>37.26</v>
      </c>
      <c r="H95" s="167"/>
      <c r="I95" s="167">
        <f t="shared" si="12"/>
        <v>0</v>
      </c>
      <c r="J95" s="168">
        <v>0</v>
      </c>
      <c r="K95" s="166">
        <f t="shared" si="13"/>
        <v>0</v>
      </c>
      <c r="L95" s="168">
        <v>0</v>
      </c>
      <c r="M95" s="166">
        <f t="shared" si="14"/>
        <v>0</v>
      </c>
      <c r="N95" s="169">
        <v>20</v>
      </c>
      <c r="O95" s="170">
        <v>4</v>
      </c>
      <c r="P95" s="16" t="s">
        <v>107</v>
      </c>
    </row>
    <row r="96" spans="1:16" s="16" customFormat="1" ht="13.5" customHeight="1">
      <c r="A96" s="164" t="s">
        <v>338</v>
      </c>
      <c r="B96" s="164" t="s">
        <v>102</v>
      </c>
      <c r="C96" s="164" t="s">
        <v>339</v>
      </c>
      <c r="D96" s="16" t="s">
        <v>340</v>
      </c>
      <c r="E96" s="165" t="s">
        <v>341</v>
      </c>
      <c r="F96" s="164" t="s">
        <v>191</v>
      </c>
      <c r="G96" s="166">
        <v>3.64</v>
      </c>
      <c r="H96" s="167"/>
      <c r="I96" s="167">
        <f t="shared" si="12"/>
        <v>0</v>
      </c>
      <c r="J96" s="168">
        <v>0</v>
      </c>
      <c r="K96" s="166">
        <f t="shared" si="13"/>
        <v>0</v>
      </c>
      <c r="L96" s="168">
        <v>0.235</v>
      </c>
      <c r="M96" s="166">
        <f t="shared" si="14"/>
        <v>0.8553999999999999</v>
      </c>
      <c r="N96" s="169">
        <v>20</v>
      </c>
      <c r="O96" s="170">
        <v>4</v>
      </c>
      <c r="P96" s="16" t="s">
        <v>107</v>
      </c>
    </row>
    <row r="97" spans="1:16" s="16" customFormat="1" ht="13.5" customHeight="1">
      <c r="A97" s="164" t="s">
        <v>342</v>
      </c>
      <c r="B97" s="164" t="s">
        <v>102</v>
      </c>
      <c r="C97" s="164" t="s">
        <v>343</v>
      </c>
      <c r="D97" s="16" t="s">
        <v>344</v>
      </c>
      <c r="E97" s="165" t="s">
        <v>345</v>
      </c>
      <c r="F97" s="164" t="s">
        <v>106</v>
      </c>
      <c r="G97" s="166">
        <v>3.938</v>
      </c>
      <c r="H97" s="167"/>
      <c r="I97" s="167">
        <f t="shared" si="12"/>
        <v>0</v>
      </c>
      <c r="J97" s="168">
        <v>0</v>
      </c>
      <c r="K97" s="166">
        <f t="shared" si="13"/>
        <v>0</v>
      </c>
      <c r="L97" s="168">
        <v>2.27</v>
      </c>
      <c r="M97" s="166">
        <f t="shared" si="14"/>
        <v>8.93926</v>
      </c>
      <c r="N97" s="169">
        <v>20</v>
      </c>
      <c r="O97" s="170">
        <v>4</v>
      </c>
      <c r="P97" s="16" t="s">
        <v>107</v>
      </c>
    </row>
    <row r="98" spans="1:16" s="16" customFormat="1" ht="13.5" customHeight="1">
      <c r="A98" s="164" t="s">
        <v>346</v>
      </c>
      <c r="B98" s="164" t="s">
        <v>102</v>
      </c>
      <c r="C98" s="164" t="s">
        <v>343</v>
      </c>
      <c r="D98" s="16" t="s">
        <v>347</v>
      </c>
      <c r="E98" s="165" t="s">
        <v>348</v>
      </c>
      <c r="F98" s="164" t="s">
        <v>106</v>
      </c>
      <c r="G98" s="166">
        <v>0.624</v>
      </c>
      <c r="H98" s="167"/>
      <c r="I98" s="167">
        <f t="shared" si="12"/>
        <v>0</v>
      </c>
      <c r="J98" s="168">
        <v>0</v>
      </c>
      <c r="K98" s="166">
        <f t="shared" si="13"/>
        <v>0</v>
      </c>
      <c r="L98" s="168">
        <v>2.27</v>
      </c>
      <c r="M98" s="166">
        <f t="shared" si="14"/>
        <v>1.41648</v>
      </c>
      <c r="N98" s="169">
        <v>20</v>
      </c>
      <c r="O98" s="170">
        <v>4</v>
      </c>
      <c r="P98" s="16" t="s">
        <v>107</v>
      </c>
    </row>
    <row r="99" spans="1:16" s="16" customFormat="1" ht="13.5" customHeight="1">
      <c r="A99" s="164" t="s">
        <v>349</v>
      </c>
      <c r="B99" s="164" t="s">
        <v>102</v>
      </c>
      <c r="C99" s="164" t="s">
        <v>343</v>
      </c>
      <c r="D99" s="16" t="s">
        <v>350</v>
      </c>
      <c r="E99" s="165" t="s">
        <v>351</v>
      </c>
      <c r="F99" s="164" t="s">
        <v>106</v>
      </c>
      <c r="G99" s="166">
        <v>0.78</v>
      </c>
      <c r="H99" s="167"/>
      <c r="I99" s="167">
        <f t="shared" si="12"/>
        <v>0</v>
      </c>
      <c r="J99" s="168">
        <v>0</v>
      </c>
      <c r="K99" s="166">
        <f t="shared" si="13"/>
        <v>0</v>
      </c>
      <c r="L99" s="168">
        <v>2.27</v>
      </c>
      <c r="M99" s="166">
        <f t="shared" si="14"/>
        <v>1.7706000000000002</v>
      </c>
      <c r="N99" s="169">
        <v>20</v>
      </c>
      <c r="O99" s="170">
        <v>4</v>
      </c>
      <c r="P99" s="16" t="s">
        <v>107</v>
      </c>
    </row>
    <row r="100" spans="1:16" s="16" customFormat="1" ht="13.5" customHeight="1">
      <c r="A100" s="164" t="s">
        <v>352</v>
      </c>
      <c r="B100" s="164" t="s">
        <v>102</v>
      </c>
      <c r="C100" s="164" t="s">
        <v>343</v>
      </c>
      <c r="D100" s="16" t="s">
        <v>353</v>
      </c>
      <c r="E100" s="165" t="s">
        <v>354</v>
      </c>
      <c r="F100" s="164" t="s">
        <v>106</v>
      </c>
      <c r="G100" s="166">
        <v>5.156</v>
      </c>
      <c r="H100" s="167"/>
      <c r="I100" s="167">
        <f t="shared" si="12"/>
        <v>0</v>
      </c>
      <c r="J100" s="168">
        <v>0.00131</v>
      </c>
      <c r="K100" s="166">
        <f t="shared" si="13"/>
        <v>0.006754359999999999</v>
      </c>
      <c r="L100" s="168">
        <v>1.95</v>
      </c>
      <c r="M100" s="166">
        <f t="shared" si="14"/>
        <v>10.0542</v>
      </c>
      <c r="N100" s="169">
        <v>20</v>
      </c>
      <c r="O100" s="170">
        <v>4</v>
      </c>
      <c r="P100" s="16" t="s">
        <v>107</v>
      </c>
    </row>
    <row r="101" spans="1:16" s="16" customFormat="1" ht="24" customHeight="1">
      <c r="A101" s="164" t="s">
        <v>355</v>
      </c>
      <c r="B101" s="164" t="s">
        <v>102</v>
      </c>
      <c r="C101" s="164" t="s">
        <v>343</v>
      </c>
      <c r="D101" s="16" t="s">
        <v>356</v>
      </c>
      <c r="E101" s="165" t="s">
        <v>357</v>
      </c>
      <c r="F101" s="164" t="s">
        <v>106</v>
      </c>
      <c r="G101" s="166">
        <v>10.8</v>
      </c>
      <c r="H101" s="167"/>
      <c r="I101" s="167">
        <f t="shared" si="12"/>
        <v>0</v>
      </c>
      <c r="J101" s="168">
        <v>0.0015</v>
      </c>
      <c r="K101" s="166">
        <f t="shared" si="13"/>
        <v>0.016200000000000003</v>
      </c>
      <c r="L101" s="168">
        <v>2.257</v>
      </c>
      <c r="M101" s="166">
        <f t="shared" si="14"/>
        <v>24.375600000000002</v>
      </c>
      <c r="N101" s="169">
        <v>20</v>
      </c>
      <c r="O101" s="170">
        <v>4</v>
      </c>
      <c r="P101" s="16" t="s">
        <v>107</v>
      </c>
    </row>
    <row r="102" spans="1:16" s="16" customFormat="1" ht="13.5" customHeight="1">
      <c r="A102" s="164" t="s">
        <v>358</v>
      </c>
      <c r="B102" s="164" t="s">
        <v>102</v>
      </c>
      <c r="C102" s="164" t="s">
        <v>343</v>
      </c>
      <c r="D102" s="16" t="s">
        <v>359</v>
      </c>
      <c r="E102" s="165" t="s">
        <v>360</v>
      </c>
      <c r="F102" s="164" t="s">
        <v>106</v>
      </c>
      <c r="G102" s="166">
        <v>3.876</v>
      </c>
      <c r="H102" s="167"/>
      <c r="I102" s="167">
        <f t="shared" si="12"/>
        <v>0</v>
      </c>
      <c r="J102" s="168">
        <v>0</v>
      </c>
      <c r="K102" s="166">
        <f t="shared" si="13"/>
        <v>0</v>
      </c>
      <c r="L102" s="168">
        <v>2.257</v>
      </c>
      <c r="M102" s="166">
        <f t="shared" si="14"/>
        <v>8.748132</v>
      </c>
      <c r="N102" s="169">
        <v>20</v>
      </c>
      <c r="O102" s="170">
        <v>4</v>
      </c>
      <c r="P102" s="16" t="s">
        <v>107</v>
      </c>
    </row>
    <row r="103" spans="1:16" s="16" customFormat="1" ht="13.5" customHeight="1">
      <c r="A103" s="164" t="s">
        <v>361</v>
      </c>
      <c r="B103" s="164" t="s">
        <v>102</v>
      </c>
      <c r="C103" s="164" t="s">
        <v>343</v>
      </c>
      <c r="D103" s="16" t="s">
        <v>362</v>
      </c>
      <c r="E103" s="165" t="s">
        <v>363</v>
      </c>
      <c r="F103" s="164" t="s">
        <v>106</v>
      </c>
      <c r="G103" s="166">
        <v>4.134</v>
      </c>
      <c r="H103" s="167"/>
      <c r="I103" s="167">
        <f t="shared" si="12"/>
        <v>0</v>
      </c>
      <c r="J103" s="168">
        <v>0</v>
      </c>
      <c r="K103" s="166">
        <f t="shared" si="13"/>
        <v>0</v>
      </c>
      <c r="L103" s="168">
        <v>2.257</v>
      </c>
      <c r="M103" s="166">
        <f t="shared" si="14"/>
        <v>9.330438000000001</v>
      </c>
      <c r="N103" s="169">
        <v>20</v>
      </c>
      <c r="O103" s="170">
        <v>4</v>
      </c>
      <c r="P103" s="16" t="s">
        <v>107</v>
      </c>
    </row>
    <row r="104" spans="1:16" s="16" customFormat="1" ht="13.5" customHeight="1">
      <c r="A104" s="164" t="s">
        <v>364</v>
      </c>
      <c r="B104" s="164" t="s">
        <v>102</v>
      </c>
      <c r="C104" s="164" t="s">
        <v>343</v>
      </c>
      <c r="D104" s="16" t="s">
        <v>365</v>
      </c>
      <c r="E104" s="165" t="s">
        <v>366</v>
      </c>
      <c r="F104" s="164" t="s">
        <v>171</v>
      </c>
      <c r="G104" s="166">
        <v>66.939</v>
      </c>
      <c r="H104" s="167"/>
      <c r="I104" s="167">
        <f t="shared" si="12"/>
        <v>0</v>
      </c>
      <c r="J104" s="168">
        <v>0</v>
      </c>
      <c r="K104" s="166">
        <f t="shared" si="13"/>
        <v>0</v>
      </c>
      <c r="L104" s="168">
        <v>0</v>
      </c>
      <c r="M104" s="166">
        <f t="shared" si="14"/>
        <v>0</v>
      </c>
      <c r="N104" s="169">
        <v>20</v>
      </c>
      <c r="O104" s="170">
        <v>4</v>
      </c>
      <c r="P104" s="16" t="s">
        <v>107</v>
      </c>
    </row>
    <row r="105" spans="1:16" s="16" customFormat="1" ht="13.5" customHeight="1">
      <c r="A105" s="164" t="s">
        <v>367</v>
      </c>
      <c r="B105" s="164" t="s">
        <v>102</v>
      </c>
      <c r="C105" s="164" t="s">
        <v>343</v>
      </c>
      <c r="D105" s="16" t="s">
        <v>368</v>
      </c>
      <c r="E105" s="165" t="s">
        <v>369</v>
      </c>
      <c r="F105" s="164" t="s">
        <v>171</v>
      </c>
      <c r="G105" s="166">
        <v>267.756</v>
      </c>
      <c r="H105" s="167"/>
      <c r="I105" s="167">
        <f t="shared" si="12"/>
        <v>0</v>
      </c>
      <c r="J105" s="168">
        <v>0</v>
      </c>
      <c r="K105" s="166">
        <f t="shared" si="13"/>
        <v>0</v>
      </c>
      <c r="L105" s="168">
        <v>0</v>
      </c>
      <c r="M105" s="166">
        <f t="shared" si="14"/>
        <v>0</v>
      </c>
      <c r="N105" s="169">
        <v>20</v>
      </c>
      <c r="O105" s="170">
        <v>4</v>
      </c>
      <c r="P105" s="16" t="s">
        <v>107</v>
      </c>
    </row>
    <row r="106" spans="1:16" s="16" customFormat="1" ht="13.5" customHeight="1">
      <c r="A106" s="164" t="s">
        <v>370</v>
      </c>
      <c r="B106" s="164" t="s">
        <v>102</v>
      </c>
      <c r="C106" s="164" t="s">
        <v>343</v>
      </c>
      <c r="D106" s="16" t="s">
        <v>371</v>
      </c>
      <c r="E106" s="165" t="s">
        <v>372</v>
      </c>
      <c r="F106" s="164" t="s">
        <v>171</v>
      </c>
      <c r="G106" s="166">
        <v>66.939</v>
      </c>
      <c r="H106" s="167"/>
      <c r="I106" s="167">
        <f t="shared" si="12"/>
        <v>0</v>
      </c>
      <c r="J106" s="168">
        <v>0</v>
      </c>
      <c r="K106" s="166">
        <f t="shared" si="13"/>
        <v>0</v>
      </c>
      <c r="L106" s="168">
        <v>0</v>
      </c>
      <c r="M106" s="166">
        <f t="shared" si="14"/>
        <v>0</v>
      </c>
      <c r="N106" s="169">
        <v>20</v>
      </c>
      <c r="O106" s="170">
        <v>4</v>
      </c>
      <c r="P106" s="16" t="s">
        <v>107</v>
      </c>
    </row>
    <row r="107" spans="1:16" s="16" customFormat="1" ht="24" customHeight="1">
      <c r="A107" s="164" t="s">
        <v>373</v>
      </c>
      <c r="B107" s="164" t="s">
        <v>102</v>
      </c>
      <c r="C107" s="164" t="s">
        <v>343</v>
      </c>
      <c r="D107" s="16" t="s">
        <v>374</v>
      </c>
      <c r="E107" s="165" t="s">
        <v>375</v>
      </c>
      <c r="F107" s="164" t="s">
        <v>171</v>
      </c>
      <c r="G107" s="166">
        <v>66.939</v>
      </c>
      <c r="H107" s="167"/>
      <c r="I107" s="167">
        <f t="shared" si="12"/>
        <v>0</v>
      </c>
      <c r="J107" s="168">
        <v>0</v>
      </c>
      <c r="K107" s="166">
        <f t="shared" si="13"/>
        <v>0</v>
      </c>
      <c r="L107" s="168">
        <v>0</v>
      </c>
      <c r="M107" s="166">
        <f t="shared" si="14"/>
        <v>0</v>
      </c>
      <c r="N107" s="169">
        <v>20</v>
      </c>
      <c r="O107" s="170">
        <v>4</v>
      </c>
      <c r="P107" s="16" t="s">
        <v>107</v>
      </c>
    </row>
    <row r="108" spans="1:16" s="16" customFormat="1" ht="13.5" customHeight="1">
      <c r="A108" s="164" t="s">
        <v>376</v>
      </c>
      <c r="B108" s="164" t="s">
        <v>102</v>
      </c>
      <c r="C108" s="164" t="s">
        <v>343</v>
      </c>
      <c r="D108" s="16" t="s">
        <v>377</v>
      </c>
      <c r="E108" s="165" t="s">
        <v>378</v>
      </c>
      <c r="F108" s="164" t="s">
        <v>171</v>
      </c>
      <c r="G108" s="166">
        <v>66.939</v>
      </c>
      <c r="H108" s="167"/>
      <c r="I108" s="167">
        <f t="shared" si="12"/>
        <v>0</v>
      </c>
      <c r="J108" s="168">
        <v>1</v>
      </c>
      <c r="K108" s="166">
        <f t="shared" si="13"/>
        <v>66.939</v>
      </c>
      <c r="L108" s="168">
        <v>0</v>
      </c>
      <c r="M108" s="166">
        <f t="shared" si="14"/>
        <v>0</v>
      </c>
      <c r="N108" s="169">
        <v>20</v>
      </c>
      <c r="O108" s="170">
        <v>4</v>
      </c>
      <c r="P108" s="16" t="s">
        <v>107</v>
      </c>
    </row>
    <row r="109" spans="1:16" s="16" customFormat="1" ht="13.5" customHeight="1">
      <c r="A109" s="164" t="s">
        <v>379</v>
      </c>
      <c r="B109" s="164" t="s">
        <v>102</v>
      </c>
      <c r="C109" s="164" t="s">
        <v>343</v>
      </c>
      <c r="D109" s="16" t="s">
        <v>380</v>
      </c>
      <c r="E109" s="165" t="s">
        <v>381</v>
      </c>
      <c r="F109" s="164" t="s">
        <v>175</v>
      </c>
      <c r="G109" s="166">
        <v>1</v>
      </c>
      <c r="H109" s="167"/>
      <c r="I109" s="167">
        <f t="shared" si="12"/>
        <v>0</v>
      </c>
      <c r="J109" s="168">
        <v>1</v>
      </c>
      <c r="K109" s="166">
        <f t="shared" si="13"/>
        <v>1</v>
      </c>
      <c r="L109" s="168">
        <v>0</v>
      </c>
      <c r="M109" s="166">
        <f t="shared" si="14"/>
        <v>0</v>
      </c>
      <c r="N109" s="169">
        <v>20</v>
      </c>
      <c r="O109" s="170">
        <v>4</v>
      </c>
      <c r="P109" s="16" t="s">
        <v>107</v>
      </c>
    </row>
    <row r="110" spans="1:16" s="16" customFormat="1" ht="13.5" customHeight="1">
      <c r="A110" s="164" t="s">
        <v>382</v>
      </c>
      <c r="B110" s="164" t="s">
        <v>102</v>
      </c>
      <c r="C110" s="164" t="s">
        <v>182</v>
      </c>
      <c r="D110" s="16" t="s">
        <v>383</v>
      </c>
      <c r="E110" s="165" t="s">
        <v>384</v>
      </c>
      <c r="F110" s="164" t="s">
        <v>191</v>
      </c>
      <c r="G110" s="166">
        <v>55.8</v>
      </c>
      <c r="H110" s="167"/>
      <c r="I110" s="167">
        <f t="shared" si="12"/>
        <v>0</v>
      </c>
      <c r="J110" s="168">
        <v>4E-05</v>
      </c>
      <c r="K110" s="166">
        <f t="shared" si="13"/>
        <v>0.002232</v>
      </c>
      <c r="L110" s="168">
        <v>0</v>
      </c>
      <c r="M110" s="166">
        <f t="shared" si="14"/>
        <v>0</v>
      </c>
      <c r="N110" s="169">
        <v>20</v>
      </c>
      <c r="O110" s="170">
        <v>4</v>
      </c>
      <c r="P110" s="16" t="s">
        <v>107</v>
      </c>
    </row>
    <row r="111" spans="2:16" s="136" customFormat="1" ht="12.75" customHeight="1">
      <c r="B111" s="145" t="s">
        <v>58</v>
      </c>
      <c r="D111" s="146" t="s">
        <v>385</v>
      </c>
      <c r="E111" s="146" t="s">
        <v>386</v>
      </c>
      <c r="I111" s="147">
        <f>I112</f>
        <v>0</v>
      </c>
      <c r="K111" s="148">
        <f>K112</f>
        <v>0</v>
      </c>
      <c r="M111" s="148">
        <f>M112</f>
        <v>0</v>
      </c>
      <c r="P111" s="146" t="s">
        <v>107</v>
      </c>
    </row>
    <row r="112" spans="1:16" s="16" customFormat="1" ht="13.5" customHeight="1">
      <c r="A112" s="164" t="s">
        <v>387</v>
      </c>
      <c r="B112" s="164" t="s">
        <v>102</v>
      </c>
      <c r="C112" s="164" t="s">
        <v>182</v>
      </c>
      <c r="D112" s="16" t="s">
        <v>388</v>
      </c>
      <c r="E112" s="165" t="s">
        <v>389</v>
      </c>
      <c r="F112" s="164" t="s">
        <v>171</v>
      </c>
      <c r="G112" s="166">
        <v>206.969</v>
      </c>
      <c r="H112" s="167"/>
      <c r="I112" s="167">
        <f>ROUND(G112*H112,2)</f>
        <v>0</v>
      </c>
      <c r="J112" s="168">
        <v>0</v>
      </c>
      <c r="K112" s="166">
        <f>G112*J112</f>
        <v>0</v>
      </c>
      <c r="L112" s="168">
        <v>0</v>
      </c>
      <c r="M112" s="166">
        <f>G112*L112</f>
        <v>0</v>
      </c>
      <c r="N112" s="169">
        <v>20</v>
      </c>
      <c r="O112" s="170">
        <v>4</v>
      </c>
      <c r="P112" s="16" t="s">
        <v>110</v>
      </c>
    </row>
    <row r="113" spans="2:16" s="136" customFormat="1" ht="12.75" customHeight="1">
      <c r="B113" s="137" t="s">
        <v>58</v>
      </c>
      <c r="D113" s="138" t="s">
        <v>45</v>
      </c>
      <c r="E113" s="138" t="s">
        <v>390</v>
      </c>
      <c r="I113" s="139">
        <f>I114+I129+I133+I136+I139+I141+I144+I150+I152+I158+I162+I170+I172+I186+I197</f>
        <v>0</v>
      </c>
      <c r="K113" s="140">
        <f>K114+K129+K133+K136+K139+K141+K144+K150+K152+K158+K162+K170+K172+K186+K197</f>
        <v>6.89065833</v>
      </c>
      <c r="M113" s="140">
        <f>M114+M129+M133+M136+M139+M141+M144+M150+M152+M158+M162+M170+M172+M186+M197</f>
        <v>1.4491199999999997</v>
      </c>
      <c r="P113" s="138" t="s">
        <v>99</v>
      </c>
    </row>
    <row r="114" spans="2:16" s="136" customFormat="1" ht="12.75" customHeight="1">
      <c r="B114" s="141" t="s">
        <v>58</v>
      </c>
      <c r="D114" s="142" t="s">
        <v>391</v>
      </c>
      <c r="E114" s="142" t="s">
        <v>392</v>
      </c>
      <c r="I114" s="143">
        <f>SUM(I115:I128)</f>
        <v>0</v>
      </c>
      <c r="K114" s="144">
        <f>SUM(K115:K128)</f>
        <v>1.2514708799999998</v>
      </c>
      <c r="M114" s="144">
        <f>SUM(M115:M128)</f>
        <v>0</v>
      </c>
      <c r="P114" s="142" t="s">
        <v>100</v>
      </c>
    </row>
    <row r="115" spans="1:16" s="16" customFormat="1" ht="13.5" customHeight="1">
      <c r="A115" s="164" t="s">
        <v>393</v>
      </c>
      <c r="B115" s="164" t="s">
        <v>102</v>
      </c>
      <c r="C115" s="164" t="s">
        <v>391</v>
      </c>
      <c r="D115" s="16" t="s">
        <v>394</v>
      </c>
      <c r="E115" s="165" t="s">
        <v>395</v>
      </c>
      <c r="F115" s="164" t="s">
        <v>191</v>
      </c>
      <c r="G115" s="166">
        <v>60.35</v>
      </c>
      <c r="H115" s="167"/>
      <c r="I115" s="167">
        <f aca="true" t="shared" si="15" ref="I115:I128">ROUND(G115*H115,2)</f>
        <v>0</v>
      </c>
      <c r="J115" s="168">
        <v>0</v>
      </c>
      <c r="K115" s="166">
        <f aca="true" t="shared" si="16" ref="K115:K128">G115*J115</f>
        <v>0</v>
      </c>
      <c r="L115" s="168">
        <v>0</v>
      </c>
      <c r="M115" s="166">
        <f aca="true" t="shared" si="17" ref="M115:M128">G115*L115</f>
        <v>0</v>
      </c>
      <c r="N115" s="169">
        <v>20</v>
      </c>
      <c r="O115" s="170">
        <v>16</v>
      </c>
      <c r="P115" s="16" t="s">
        <v>107</v>
      </c>
    </row>
    <row r="116" spans="1:16" s="16" customFormat="1" ht="13.5" customHeight="1">
      <c r="A116" s="164" t="s">
        <v>396</v>
      </c>
      <c r="B116" s="164" t="s">
        <v>102</v>
      </c>
      <c r="C116" s="164" t="s">
        <v>391</v>
      </c>
      <c r="D116" s="16" t="s">
        <v>397</v>
      </c>
      <c r="E116" s="165" t="s">
        <v>398</v>
      </c>
      <c r="F116" s="164" t="s">
        <v>191</v>
      </c>
      <c r="G116" s="166">
        <v>31.17</v>
      </c>
      <c r="H116" s="167"/>
      <c r="I116" s="167">
        <f t="shared" si="15"/>
        <v>0</v>
      </c>
      <c r="J116" s="168">
        <v>0.00017</v>
      </c>
      <c r="K116" s="166">
        <f t="shared" si="16"/>
        <v>0.0052989000000000005</v>
      </c>
      <c r="L116" s="168">
        <v>0</v>
      </c>
      <c r="M116" s="166">
        <f t="shared" si="17"/>
        <v>0</v>
      </c>
      <c r="N116" s="169">
        <v>20</v>
      </c>
      <c r="O116" s="170">
        <v>16</v>
      </c>
      <c r="P116" s="16" t="s">
        <v>107</v>
      </c>
    </row>
    <row r="117" spans="1:16" s="16" customFormat="1" ht="24" customHeight="1">
      <c r="A117" s="164" t="s">
        <v>399</v>
      </c>
      <c r="B117" s="164" t="s">
        <v>102</v>
      </c>
      <c r="C117" s="164" t="s">
        <v>391</v>
      </c>
      <c r="D117" s="16" t="s">
        <v>400</v>
      </c>
      <c r="E117" s="165" t="s">
        <v>401</v>
      </c>
      <c r="F117" s="164" t="s">
        <v>191</v>
      </c>
      <c r="G117" s="166">
        <v>120.7</v>
      </c>
      <c r="H117" s="167"/>
      <c r="I117" s="167">
        <f t="shared" si="15"/>
        <v>0</v>
      </c>
      <c r="J117" s="168">
        <v>0.0004</v>
      </c>
      <c r="K117" s="166">
        <f t="shared" si="16"/>
        <v>0.04828</v>
      </c>
      <c r="L117" s="168">
        <v>0</v>
      </c>
      <c r="M117" s="166">
        <f t="shared" si="17"/>
        <v>0</v>
      </c>
      <c r="N117" s="169">
        <v>20</v>
      </c>
      <c r="O117" s="170">
        <v>16</v>
      </c>
      <c r="P117" s="16" t="s">
        <v>107</v>
      </c>
    </row>
    <row r="118" spans="1:16" s="16" customFormat="1" ht="13.5" customHeight="1">
      <c r="A118" s="171" t="s">
        <v>402</v>
      </c>
      <c r="B118" s="171" t="s">
        <v>403</v>
      </c>
      <c r="C118" s="171" t="s">
        <v>404</v>
      </c>
      <c r="D118" s="172" t="s">
        <v>405</v>
      </c>
      <c r="E118" s="173" t="s">
        <v>406</v>
      </c>
      <c r="F118" s="171" t="s">
        <v>191</v>
      </c>
      <c r="G118" s="174">
        <v>138.805</v>
      </c>
      <c r="H118" s="175"/>
      <c r="I118" s="175">
        <f t="shared" si="15"/>
        <v>0</v>
      </c>
      <c r="J118" s="176">
        <v>0.00388</v>
      </c>
      <c r="K118" s="174">
        <f t="shared" si="16"/>
        <v>0.5385634</v>
      </c>
      <c r="L118" s="176">
        <v>0</v>
      </c>
      <c r="M118" s="174">
        <f t="shared" si="17"/>
        <v>0</v>
      </c>
      <c r="N118" s="177">
        <v>20</v>
      </c>
      <c r="O118" s="178">
        <v>32</v>
      </c>
      <c r="P118" s="172" t="s">
        <v>107</v>
      </c>
    </row>
    <row r="119" spans="1:16" s="16" customFormat="1" ht="13.5" customHeight="1">
      <c r="A119" s="164" t="s">
        <v>407</v>
      </c>
      <c r="B119" s="164" t="s">
        <v>102</v>
      </c>
      <c r="C119" s="164" t="s">
        <v>391</v>
      </c>
      <c r="D119" s="16" t="s">
        <v>408</v>
      </c>
      <c r="E119" s="165" t="s">
        <v>409</v>
      </c>
      <c r="F119" s="164" t="s">
        <v>191</v>
      </c>
      <c r="G119" s="166">
        <v>62.34</v>
      </c>
      <c r="H119" s="167"/>
      <c r="I119" s="167">
        <f t="shared" si="15"/>
        <v>0</v>
      </c>
      <c r="J119" s="168">
        <v>0.00057</v>
      </c>
      <c r="K119" s="166">
        <f t="shared" si="16"/>
        <v>0.0355338</v>
      </c>
      <c r="L119" s="168">
        <v>0</v>
      </c>
      <c r="M119" s="166">
        <f t="shared" si="17"/>
        <v>0</v>
      </c>
      <c r="N119" s="169">
        <v>20</v>
      </c>
      <c r="O119" s="170">
        <v>16</v>
      </c>
      <c r="P119" s="16" t="s">
        <v>107</v>
      </c>
    </row>
    <row r="120" spans="1:16" s="16" customFormat="1" ht="13.5" customHeight="1">
      <c r="A120" s="171" t="s">
        <v>410</v>
      </c>
      <c r="B120" s="171" t="s">
        <v>403</v>
      </c>
      <c r="C120" s="171" t="s">
        <v>404</v>
      </c>
      <c r="D120" s="172" t="s">
        <v>411</v>
      </c>
      <c r="E120" s="173" t="s">
        <v>406</v>
      </c>
      <c r="F120" s="171" t="s">
        <v>191</v>
      </c>
      <c r="G120" s="174">
        <v>71.691</v>
      </c>
      <c r="H120" s="175"/>
      <c r="I120" s="175">
        <f t="shared" si="15"/>
        <v>0</v>
      </c>
      <c r="J120" s="176">
        <v>0.00388</v>
      </c>
      <c r="K120" s="174">
        <f t="shared" si="16"/>
        <v>0.27816108</v>
      </c>
      <c r="L120" s="176">
        <v>0</v>
      </c>
      <c r="M120" s="174">
        <f t="shared" si="17"/>
        <v>0</v>
      </c>
      <c r="N120" s="177">
        <v>20</v>
      </c>
      <c r="O120" s="178">
        <v>32</v>
      </c>
      <c r="P120" s="172" t="s">
        <v>107</v>
      </c>
    </row>
    <row r="121" spans="1:16" s="16" customFormat="1" ht="13.5" customHeight="1">
      <c r="A121" s="164" t="s">
        <v>412</v>
      </c>
      <c r="B121" s="164" t="s">
        <v>102</v>
      </c>
      <c r="C121" s="164" t="s">
        <v>391</v>
      </c>
      <c r="D121" s="16" t="s">
        <v>413</v>
      </c>
      <c r="E121" s="165" t="s">
        <v>414</v>
      </c>
      <c r="F121" s="164" t="s">
        <v>191</v>
      </c>
      <c r="G121" s="166">
        <v>185.8</v>
      </c>
      <c r="H121" s="167"/>
      <c r="I121" s="167">
        <f t="shared" si="15"/>
        <v>0</v>
      </c>
      <c r="J121" s="168">
        <v>0.00077</v>
      </c>
      <c r="K121" s="166">
        <f t="shared" si="16"/>
        <v>0.143066</v>
      </c>
      <c r="L121" s="168">
        <v>0</v>
      </c>
      <c r="M121" s="166">
        <f t="shared" si="17"/>
        <v>0</v>
      </c>
      <c r="N121" s="169">
        <v>20</v>
      </c>
      <c r="O121" s="170">
        <v>16</v>
      </c>
      <c r="P121" s="16" t="s">
        <v>107</v>
      </c>
    </row>
    <row r="122" spans="1:16" s="16" customFormat="1" ht="13.5" customHeight="1">
      <c r="A122" s="171" t="s">
        <v>385</v>
      </c>
      <c r="B122" s="171" t="s">
        <v>403</v>
      </c>
      <c r="C122" s="171" t="s">
        <v>404</v>
      </c>
      <c r="D122" s="172" t="s">
        <v>415</v>
      </c>
      <c r="E122" s="173" t="s">
        <v>416</v>
      </c>
      <c r="F122" s="171" t="s">
        <v>191</v>
      </c>
      <c r="G122" s="174">
        <v>34.27</v>
      </c>
      <c r="H122" s="175"/>
      <c r="I122" s="175">
        <f t="shared" si="15"/>
        <v>0</v>
      </c>
      <c r="J122" s="176">
        <v>0.00076</v>
      </c>
      <c r="K122" s="174">
        <f t="shared" si="16"/>
        <v>0.026045200000000004</v>
      </c>
      <c r="L122" s="176">
        <v>0</v>
      </c>
      <c r="M122" s="174">
        <f t="shared" si="17"/>
        <v>0</v>
      </c>
      <c r="N122" s="177">
        <v>20</v>
      </c>
      <c r="O122" s="178">
        <v>32</v>
      </c>
      <c r="P122" s="172" t="s">
        <v>107</v>
      </c>
    </row>
    <row r="123" spans="1:16" s="16" customFormat="1" ht="13.5" customHeight="1">
      <c r="A123" s="171" t="s">
        <v>417</v>
      </c>
      <c r="B123" s="171" t="s">
        <v>403</v>
      </c>
      <c r="C123" s="171" t="s">
        <v>404</v>
      </c>
      <c r="D123" s="172" t="s">
        <v>418</v>
      </c>
      <c r="E123" s="173" t="s">
        <v>419</v>
      </c>
      <c r="F123" s="171" t="s">
        <v>191</v>
      </c>
      <c r="G123" s="174">
        <v>74.75</v>
      </c>
      <c r="H123" s="175"/>
      <c r="I123" s="175">
        <f t="shared" si="15"/>
        <v>0</v>
      </c>
      <c r="J123" s="176">
        <v>0.00016</v>
      </c>
      <c r="K123" s="174">
        <f t="shared" si="16"/>
        <v>0.01196</v>
      </c>
      <c r="L123" s="176">
        <v>0</v>
      </c>
      <c r="M123" s="174">
        <f t="shared" si="17"/>
        <v>0</v>
      </c>
      <c r="N123" s="177">
        <v>20</v>
      </c>
      <c r="O123" s="178">
        <v>32</v>
      </c>
      <c r="P123" s="172" t="s">
        <v>107</v>
      </c>
    </row>
    <row r="124" spans="1:16" s="16" customFormat="1" ht="13.5" customHeight="1">
      <c r="A124" s="171" t="s">
        <v>420</v>
      </c>
      <c r="B124" s="171" t="s">
        <v>403</v>
      </c>
      <c r="C124" s="171" t="s">
        <v>404</v>
      </c>
      <c r="D124" s="172" t="s">
        <v>421</v>
      </c>
      <c r="E124" s="173" t="s">
        <v>422</v>
      </c>
      <c r="F124" s="171" t="s">
        <v>191</v>
      </c>
      <c r="G124" s="174">
        <v>74.75</v>
      </c>
      <c r="H124" s="175"/>
      <c r="I124" s="175">
        <f t="shared" si="15"/>
        <v>0</v>
      </c>
      <c r="J124" s="176">
        <v>0.00016</v>
      </c>
      <c r="K124" s="174">
        <f t="shared" si="16"/>
        <v>0.01196</v>
      </c>
      <c r="L124" s="176">
        <v>0</v>
      </c>
      <c r="M124" s="174">
        <f t="shared" si="17"/>
        <v>0</v>
      </c>
      <c r="N124" s="177">
        <v>20</v>
      </c>
      <c r="O124" s="178">
        <v>32</v>
      </c>
      <c r="P124" s="172" t="s">
        <v>107</v>
      </c>
    </row>
    <row r="125" spans="1:16" s="16" customFormat="1" ht="13.5" customHeight="1">
      <c r="A125" s="171" t="s">
        <v>423</v>
      </c>
      <c r="B125" s="171" t="s">
        <v>403</v>
      </c>
      <c r="C125" s="171" t="s">
        <v>404</v>
      </c>
      <c r="D125" s="172" t="s">
        <v>424</v>
      </c>
      <c r="E125" s="173" t="s">
        <v>425</v>
      </c>
      <c r="F125" s="171" t="s">
        <v>191</v>
      </c>
      <c r="G125" s="174">
        <v>29.9</v>
      </c>
      <c r="H125" s="175"/>
      <c r="I125" s="175">
        <f t="shared" si="15"/>
        <v>0</v>
      </c>
      <c r="J125" s="176">
        <v>0.00186</v>
      </c>
      <c r="K125" s="174">
        <f t="shared" si="16"/>
        <v>0.055614000000000004</v>
      </c>
      <c r="L125" s="176">
        <v>0</v>
      </c>
      <c r="M125" s="174">
        <f t="shared" si="17"/>
        <v>0</v>
      </c>
      <c r="N125" s="177">
        <v>20</v>
      </c>
      <c r="O125" s="178">
        <v>32</v>
      </c>
      <c r="P125" s="172" t="s">
        <v>107</v>
      </c>
    </row>
    <row r="126" spans="1:16" s="16" customFormat="1" ht="13.5" customHeight="1">
      <c r="A126" s="164" t="s">
        <v>426</v>
      </c>
      <c r="B126" s="164" t="s">
        <v>102</v>
      </c>
      <c r="C126" s="164" t="s">
        <v>391</v>
      </c>
      <c r="D126" s="16" t="s">
        <v>427</v>
      </c>
      <c r="E126" s="165" t="s">
        <v>428</v>
      </c>
      <c r="F126" s="164" t="s">
        <v>191</v>
      </c>
      <c r="G126" s="166">
        <v>31.5</v>
      </c>
      <c r="H126" s="167"/>
      <c r="I126" s="167">
        <f t="shared" si="15"/>
        <v>0</v>
      </c>
      <c r="J126" s="168">
        <v>0.00094</v>
      </c>
      <c r="K126" s="166">
        <f t="shared" si="16"/>
        <v>0.029609999999999997</v>
      </c>
      <c r="L126" s="168">
        <v>0</v>
      </c>
      <c r="M126" s="166">
        <f t="shared" si="17"/>
        <v>0</v>
      </c>
      <c r="N126" s="169">
        <v>20</v>
      </c>
      <c r="O126" s="170">
        <v>16</v>
      </c>
      <c r="P126" s="16" t="s">
        <v>107</v>
      </c>
    </row>
    <row r="127" spans="1:16" s="16" customFormat="1" ht="13.5" customHeight="1">
      <c r="A127" s="171" t="s">
        <v>429</v>
      </c>
      <c r="B127" s="171" t="s">
        <v>403</v>
      </c>
      <c r="C127" s="171" t="s">
        <v>404</v>
      </c>
      <c r="D127" s="172" t="s">
        <v>424</v>
      </c>
      <c r="E127" s="173" t="s">
        <v>425</v>
      </c>
      <c r="F127" s="171" t="s">
        <v>191</v>
      </c>
      <c r="G127" s="174">
        <v>36.225</v>
      </c>
      <c r="H127" s="175"/>
      <c r="I127" s="175">
        <f t="shared" si="15"/>
        <v>0</v>
      </c>
      <c r="J127" s="176">
        <v>0.00186</v>
      </c>
      <c r="K127" s="174">
        <f t="shared" si="16"/>
        <v>0.06737850000000001</v>
      </c>
      <c r="L127" s="176">
        <v>0</v>
      </c>
      <c r="M127" s="174">
        <f t="shared" si="17"/>
        <v>0</v>
      </c>
      <c r="N127" s="177">
        <v>20</v>
      </c>
      <c r="O127" s="178">
        <v>32</v>
      </c>
      <c r="P127" s="172" t="s">
        <v>107</v>
      </c>
    </row>
    <row r="128" spans="1:16" s="16" customFormat="1" ht="13.5" customHeight="1">
      <c r="A128" s="164" t="s">
        <v>430</v>
      </c>
      <c r="B128" s="164" t="s">
        <v>102</v>
      </c>
      <c r="C128" s="164" t="s">
        <v>391</v>
      </c>
      <c r="D128" s="16" t="s">
        <v>431</v>
      </c>
      <c r="E128" s="165" t="s">
        <v>432</v>
      </c>
      <c r="F128" s="164" t="s">
        <v>41</v>
      </c>
      <c r="G128" s="166">
        <v>0</v>
      </c>
      <c r="H128" s="167"/>
      <c r="I128" s="167">
        <f t="shared" si="15"/>
        <v>0</v>
      </c>
      <c r="J128" s="168">
        <v>0</v>
      </c>
      <c r="K128" s="166">
        <f t="shared" si="16"/>
        <v>0</v>
      </c>
      <c r="L128" s="168">
        <v>0</v>
      </c>
      <c r="M128" s="166">
        <f t="shared" si="17"/>
        <v>0</v>
      </c>
      <c r="N128" s="169">
        <v>20</v>
      </c>
      <c r="O128" s="170">
        <v>16</v>
      </c>
      <c r="P128" s="16" t="s">
        <v>107</v>
      </c>
    </row>
    <row r="129" spans="2:16" s="136" customFormat="1" ht="12.75" customHeight="1">
      <c r="B129" s="141" t="s">
        <v>58</v>
      </c>
      <c r="D129" s="142" t="s">
        <v>433</v>
      </c>
      <c r="E129" s="142" t="s">
        <v>434</v>
      </c>
      <c r="I129" s="143">
        <f>SUM(I130:I132)</f>
        <v>0</v>
      </c>
      <c r="K129" s="144">
        <f>SUM(K130:K132)</f>
        <v>0.048633600000000006</v>
      </c>
      <c r="M129" s="144">
        <f>SUM(M130:M132)</f>
        <v>0</v>
      </c>
      <c r="P129" s="142" t="s">
        <v>100</v>
      </c>
    </row>
    <row r="130" spans="1:16" s="16" customFormat="1" ht="13.5" customHeight="1">
      <c r="A130" s="164" t="s">
        <v>435</v>
      </c>
      <c r="B130" s="164" t="s">
        <v>102</v>
      </c>
      <c r="C130" s="164" t="s">
        <v>433</v>
      </c>
      <c r="D130" s="16" t="s">
        <v>436</v>
      </c>
      <c r="E130" s="165" t="s">
        <v>437</v>
      </c>
      <c r="F130" s="164" t="s">
        <v>191</v>
      </c>
      <c r="G130" s="166">
        <v>29.8</v>
      </c>
      <c r="H130" s="167"/>
      <c r="I130" s="167">
        <f>ROUND(G130*H130,2)</f>
        <v>0</v>
      </c>
      <c r="J130" s="168">
        <v>0</v>
      </c>
      <c r="K130" s="166">
        <f>G130*J130</f>
        <v>0</v>
      </c>
      <c r="L130" s="168">
        <v>0</v>
      </c>
      <c r="M130" s="166">
        <f>G130*L130</f>
        <v>0</v>
      </c>
      <c r="N130" s="169">
        <v>20</v>
      </c>
      <c r="O130" s="170">
        <v>16</v>
      </c>
      <c r="P130" s="16" t="s">
        <v>107</v>
      </c>
    </row>
    <row r="131" spans="1:16" s="16" customFormat="1" ht="24" customHeight="1">
      <c r="A131" s="171" t="s">
        <v>438</v>
      </c>
      <c r="B131" s="171" t="s">
        <v>403</v>
      </c>
      <c r="C131" s="171" t="s">
        <v>404</v>
      </c>
      <c r="D131" s="172" t="s">
        <v>439</v>
      </c>
      <c r="E131" s="173" t="s">
        <v>440</v>
      </c>
      <c r="F131" s="171" t="s">
        <v>191</v>
      </c>
      <c r="G131" s="174">
        <v>30.396</v>
      </c>
      <c r="H131" s="175"/>
      <c r="I131" s="175">
        <f>ROUND(G131*H131,2)</f>
        <v>0</v>
      </c>
      <c r="J131" s="176">
        <v>0.0016</v>
      </c>
      <c r="K131" s="174">
        <f>G131*J131</f>
        <v>0.048633600000000006</v>
      </c>
      <c r="L131" s="176">
        <v>0</v>
      </c>
      <c r="M131" s="174">
        <f>G131*L131</f>
        <v>0</v>
      </c>
      <c r="N131" s="177">
        <v>20</v>
      </c>
      <c r="O131" s="178">
        <v>32</v>
      </c>
      <c r="P131" s="172" t="s">
        <v>107</v>
      </c>
    </row>
    <row r="132" spans="1:16" s="16" customFormat="1" ht="13.5" customHeight="1">
      <c r="A132" s="164" t="s">
        <v>441</v>
      </c>
      <c r="B132" s="164" t="s">
        <v>102</v>
      </c>
      <c r="C132" s="164" t="s">
        <v>433</v>
      </c>
      <c r="D132" s="16" t="s">
        <v>442</v>
      </c>
      <c r="E132" s="165" t="s">
        <v>443</v>
      </c>
      <c r="F132" s="164" t="s">
        <v>41</v>
      </c>
      <c r="G132" s="166">
        <v>0</v>
      </c>
      <c r="H132" s="167"/>
      <c r="I132" s="167">
        <f>ROUND(G132*H132,2)</f>
        <v>0</v>
      </c>
      <c r="J132" s="168">
        <v>0</v>
      </c>
      <c r="K132" s="166">
        <f>G132*J132</f>
        <v>0</v>
      </c>
      <c r="L132" s="168">
        <v>0</v>
      </c>
      <c r="M132" s="166">
        <f>G132*L132</f>
        <v>0</v>
      </c>
      <c r="N132" s="169">
        <v>20</v>
      </c>
      <c r="O132" s="170">
        <v>16</v>
      </c>
      <c r="P132" s="16" t="s">
        <v>107</v>
      </c>
    </row>
    <row r="133" spans="2:16" s="136" customFormat="1" ht="12.75" customHeight="1">
      <c r="B133" s="141" t="s">
        <v>58</v>
      </c>
      <c r="D133" s="142" t="s">
        <v>444</v>
      </c>
      <c r="E133" s="142" t="s">
        <v>445</v>
      </c>
      <c r="I133" s="143">
        <f>SUM(I134:I135)</f>
        <v>0</v>
      </c>
      <c r="K133" s="144">
        <f>SUM(K134:K135)</f>
        <v>0.028220000000000002</v>
      </c>
      <c r="M133" s="144">
        <f>SUM(M134:M135)</f>
        <v>0</v>
      </c>
      <c r="P133" s="142" t="s">
        <v>100</v>
      </c>
    </row>
    <row r="134" spans="1:16" s="16" customFormat="1" ht="13.5" customHeight="1">
      <c r="A134" s="164" t="s">
        <v>446</v>
      </c>
      <c r="B134" s="164" t="s">
        <v>102</v>
      </c>
      <c r="C134" s="164" t="s">
        <v>444</v>
      </c>
      <c r="D134" s="16" t="s">
        <v>447</v>
      </c>
      <c r="E134" s="165" t="s">
        <v>448</v>
      </c>
      <c r="F134" s="164" t="s">
        <v>175</v>
      </c>
      <c r="G134" s="166">
        <v>1</v>
      </c>
      <c r="H134" s="167"/>
      <c r="I134" s="167">
        <f>ROUND(G134*H134,2)</f>
        <v>0</v>
      </c>
      <c r="J134" s="168">
        <v>0.01438</v>
      </c>
      <c r="K134" s="166">
        <f>G134*J134</f>
        <v>0.01438</v>
      </c>
      <c r="L134" s="168">
        <v>0</v>
      </c>
      <c r="M134" s="166">
        <f>G134*L134</f>
        <v>0</v>
      </c>
      <c r="N134" s="169">
        <v>20</v>
      </c>
      <c r="O134" s="170">
        <v>16</v>
      </c>
      <c r="P134" s="16" t="s">
        <v>107</v>
      </c>
    </row>
    <row r="135" spans="1:16" s="16" customFormat="1" ht="13.5" customHeight="1">
      <c r="A135" s="164" t="s">
        <v>449</v>
      </c>
      <c r="B135" s="164" t="s">
        <v>102</v>
      </c>
      <c r="C135" s="164" t="s">
        <v>444</v>
      </c>
      <c r="D135" s="16" t="s">
        <v>450</v>
      </c>
      <c r="E135" s="165" t="s">
        <v>451</v>
      </c>
      <c r="F135" s="164" t="s">
        <v>175</v>
      </c>
      <c r="G135" s="166">
        <v>1</v>
      </c>
      <c r="H135" s="167"/>
      <c r="I135" s="167">
        <f>ROUND(G135*H135,2)</f>
        <v>0</v>
      </c>
      <c r="J135" s="168">
        <v>0.01384</v>
      </c>
      <c r="K135" s="166">
        <f>G135*J135</f>
        <v>0.01384</v>
      </c>
      <c r="L135" s="168">
        <v>0</v>
      </c>
      <c r="M135" s="166">
        <f>G135*L135</f>
        <v>0</v>
      </c>
      <c r="N135" s="169">
        <v>20</v>
      </c>
      <c r="O135" s="170">
        <v>16</v>
      </c>
      <c r="P135" s="16" t="s">
        <v>107</v>
      </c>
    </row>
    <row r="136" spans="2:16" s="136" customFormat="1" ht="12.75" customHeight="1">
      <c r="B136" s="141" t="s">
        <v>58</v>
      </c>
      <c r="D136" s="142" t="s">
        <v>452</v>
      </c>
      <c r="E136" s="142" t="s">
        <v>453</v>
      </c>
      <c r="I136" s="143">
        <f>SUM(I137:I138)</f>
        <v>0</v>
      </c>
      <c r="K136" s="144">
        <f>SUM(K137:K138)</f>
        <v>0.17368</v>
      </c>
      <c r="M136" s="144">
        <f>SUM(M137:M138)</f>
        <v>0</v>
      </c>
      <c r="P136" s="142" t="s">
        <v>100</v>
      </c>
    </row>
    <row r="137" spans="1:16" s="16" customFormat="1" ht="13.5" customHeight="1">
      <c r="A137" s="164" t="s">
        <v>454</v>
      </c>
      <c r="B137" s="164" t="s">
        <v>102</v>
      </c>
      <c r="C137" s="164" t="s">
        <v>444</v>
      </c>
      <c r="D137" s="16" t="s">
        <v>455</v>
      </c>
      <c r="E137" s="165" t="s">
        <v>656</v>
      </c>
      <c r="F137" s="164" t="s">
        <v>175</v>
      </c>
      <c r="G137" s="166">
        <v>1</v>
      </c>
      <c r="H137" s="167"/>
      <c r="I137" s="167">
        <f>ROUND(G137*H137,2)</f>
        <v>0</v>
      </c>
      <c r="J137" s="168">
        <v>0.08004</v>
      </c>
      <c r="K137" s="166">
        <f>G137*J137</f>
        <v>0.08004</v>
      </c>
      <c r="L137" s="168">
        <v>0</v>
      </c>
      <c r="M137" s="166">
        <f>G137*L137</f>
        <v>0</v>
      </c>
      <c r="N137" s="169">
        <v>20</v>
      </c>
      <c r="O137" s="170">
        <v>16</v>
      </c>
      <c r="P137" s="16" t="s">
        <v>107</v>
      </c>
    </row>
    <row r="138" spans="1:16" s="16" customFormat="1" ht="13.5" customHeight="1">
      <c r="A138" s="164" t="s">
        <v>456</v>
      </c>
      <c r="B138" s="164" t="s">
        <v>102</v>
      </c>
      <c r="C138" s="164" t="s">
        <v>444</v>
      </c>
      <c r="D138" s="16" t="s">
        <v>457</v>
      </c>
      <c r="E138" s="165" t="s">
        <v>458</v>
      </c>
      <c r="F138" s="164" t="s">
        <v>175</v>
      </c>
      <c r="G138" s="166">
        <v>1</v>
      </c>
      <c r="H138" s="167"/>
      <c r="I138" s="167">
        <f>ROUND(G138*H138,2)</f>
        <v>0</v>
      </c>
      <c r="J138" s="168">
        <v>0.09364</v>
      </c>
      <c r="K138" s="166">
        <f>G138*J138</f>
        <v>0.09364</v>
      </c>
      <c r="L138" s="168">
        <v>0</v>
      </c>
      <c r="M138" s="166">
        <f>G138*L138</f>
        <v>0</v>
      </c>
      <c r="N138" s="169">
        <v>20</v>
      </c>
      <c r="O138" s="170">
        <v>16</v>
      </c>
      <c r="P138" s="16" t="s">
        <v>107</v>
      </c>
    </row>
    <row r="139" spans="2:16" s="136" customFormat="1" ht="12.75" customHeight="1">
      <c r="B139" s="141" t="s">
        <v>58</v>
      </c>
      <c r="D139" s="142" t="s">
        <v>459</v>
      </c>
      <c r="E139" s="142" t="s">
        <v>460</v>
      </c>
      <c r="I139" s="143">
        <f>I140</f>
        <v>0</v>
      </c>
      <c r="K139" s="144">
        <f>K140</f>
        <v>0</v>
      </c>
      <c r="M139" s="144">
        <f>M140</f>
        <v>0.005</v>
      </c>
      <c r="P139" s="142" t="s">
        <v>100</v>
      </c>
    </row>
    <row r="140" spans="1:16" s="16" customFormat="1" ht="13.5" customHeight="1">
      <c r="A140" s="164" t="s">
        <v>461</v>
      </c>
      <c r="B140" s="164" t="s">
        <v>102</v>
      </c>
      <c r="C140" s="164" t="s">
        <v>444</v>
      </c>
      <c r="D140" s="16" t="s">
        <v>462</v>
      </c>
      <c r="E140" s="165" t="s">
        <v>463</v>
      </c>
      <c r="F140" s="164" t="s">
        <v>175</v>
      </c>
      <c r="G140" s="166">
        <v>1</v>
      </c>
      <c r="H140" s="167"/>
      <c r="I140" s="167">
        <f>ROUND(G140*H140,2)</f>
        <v>0</v>
      </c>
      <c r="J140" s="168">
        <v>0</v>
      </c>
      <c r="K140" s="166">
        <f>G140*J140</f>
        <v>0</v>
      </c>
      <c r="L140" s="168">
        <v>0.005</v>
      </c>
      <c r="M140" s="166">
        <f>G140*L140</f>
        <v>0.005</v>
      </c>
      <c r="N140" s="169">
        <v>20</v>
      </c>
      <c r="O140" s="170">
        <v>16</v>
      </c>
      <c r="P140" s="16" t="s">
        <v>107</v>
      </c>
    </row>
    <row r="141" spans="2:16" s="136" customFormat="1" ht="12.75" customHeight="1">
      <c r="B141" s="141" t="s">
        <v>58</v>
      </c>
      <c r="D141" s="142" t="s">
        <v>464</v>
      </c>
      <c r="E141" s="142" t="s">
        <v>465</v>
      </c>
      <c r="I141" s="143">
        <f>SUM(I142:I143)</f>
        <v>0</v>
      </c>
      <c r="K141" s="144">
        <f>SUM(K142:K143)</f>
        <v>0.020094</v>
      </c>
      <c r="M141" s="144">
        <f>SUM(M142:M143)</f>
        <v>0</v>
      </c>
      <c r="P141" s="142" t="s">
        <v>100</v>
      </c>
    </row>
    <row r="142" spans="1:16" s="16" customFormat="1" ht="13.5" customHeight="1">
      <c r="A142" s="164" t="s">
        <v>466</v>
      </c>
      <c r="B142" s="164" t="s">
        <v>102</v>
      </c>
      <c r="C142" s="164" t="s">
        <v>467</v>
      </c>
      <c r="D142" s="16" t="s">
        <v>468</v>
      </c>
      <c r="E142" s="165" t="s">
        <v>469</v>
      </c>
      <c r="F142" s="164" t="s">
        <v>180</v>
      </c>
      <c r="G142" s="166">
        <v>39.4</v>
      </c>
      <c r="H142" s="167"/>
      <c r="I142" s="167">
        <f>ROUND(G142*H142,2)</f>
        <v>0</v>
      </c>
      <c r="J142" s="168">
        <v>0</v>
      </c>
      <c r="K142" s="166">
        <f>G142*J142</f>
        <v>0</v>
      </c>
      <c r="L142" s="168">
        <v>0</v>
      </c>
      <c r="M142" s="166">
        <f>G142*L142</f>
        <v>0</v>
      </c>
      <c r="N142" s="169">
        <v>20</v>
      </c>
      <c r="O142" s="170">
        <v>16</v>
      </c>
      <c r="P142" s="16" t="s">
        <v>107</v>
      </c>
    </row>
    <row r="143" spans="1:16" s="16" customFormat="1" ht="13.5" customHeight="1">
      <c r="A143" s="171" t="s">
        <v>470</v>
      </c>
      <c r="B143" s="171" t="s">
        <v>403</v>
      </c>
      <c r="C143" s="171" t="s">
        <v>404</v>
      </c>
      <c r="D143" s="172" t="s">
        <v>471</v>
      </c>
      <c r="E143" s="173" t="s">
        <v>472</v>
      </c>
      <c r="F143" s="171" t="s">
        <v>180</v>
      </c>
      <c r="G143" s="174">
        <v>40.188</v>
      </c>
      <c r="H143" s="175"/>
      <c r="I143" s="175">
        <f>ROUND(G143*H143,2)</f>
        <v>0</v>
      </c>
      <c r="J143" s="176">
        <v>0.0005</v>
      </c>
      <c r="K143" s="174">
        <f>G143*J143</f>
        <v>0.020094</v>
      </c>
      <c r="L143" s="176">
        <v>0</v>
      </c>
      <c r="M143" s="174">
        <f>G143*L143</f>
        <v>0</v>
      </c>
      <c r="N143" s="177">
        <v>20</v>
      </c>
      <c r="O143" s="178">
        <v>32</v>
      </c>
      <c r="P143" s="172" t="s">
        <v>107</v>
      </c>
    </row>
    <row r="144" spans="2:16" s="136" customFormat="1" ht="12.75" customHeight="1">
      <c r="B144" s="141" t="s">
        <v>58</v>
      </c>
      <c r="D144" s="142" t="s">
        <v>473</v>
      </c>
      <c r="E144" s="142" t="s">
        <v>474</v>
      </c>
      <c r="I144" s="143">
        <f>SUM(I145:I149)</f>
        <v>0</v>
      </c>
      <c r="K144" s="144">
        <f>SUM(K145:K149)</f>
        <v>0</v>
      </c>
      <c r="M144" s="144">
        <f>SUM(M145:M149)</f>
        <v>1.25484</v>
      </c>
      <c r="P144" s="142" t="s">
        <v>100</v>
      </c>
    </row>
    <row r="145" spans="1:16" s="16" customFormat="1" ht="13.5" customHeight="1">
      <c r="A145" s="164" t="s">
        <v>475</v>
      </c>
      <c r="B145" s="164" t="s">
        <v>102</v>
      </c>
      <c r="C145" s="164" t="s">
        <v>473</v>
      </c>
      <c r="D145" s="16" t="s">
        <v>476</v>
      </c>
      <c r="E145" s="165" t="s">
        <v>477</v>
      </c>
      <c r="F145" s="164" t="s">
        <v>180</v>
      </c>
      <c r="G145" s="166">
        <v>10.4</v>
      </c>
      <c r="H145" s="167"/>
      <c r="I145" s="167">
        <f>ROUND(G145*H145,2)</f>
        <v>0</v>
      </c>
      <c r="J145" s="168">
        <v>0</v>
      </c>
      <c r="K145" s="166">
        <f>G145*J145</f>
        <v>0</v>
      </c>
      <c r="L145" s="168">
        <v>0.014</v>
      </c>
      <c r="M145" s="166">
        <f>G145*L145</f>
        <v>0.1456</v>
      </c>
      <c r="N145" s="169">
        <v>20</v>
      </c>
      <c r="O145" s="170">
        <v>16</v>
      </c>
      <c r="P145" s="16" t="s">
        <v>107</v>
      </c>
    </row>
    <row r="146" spans="1:16" s="16" customFormat="1" ht="13.5" customHeight="1">
      <c r="A146" s="164" t="s">
        <v>478</v>
      </c>
      <c r="B146" s="164" t="s">
        <v>102</v>
      </c>
      <c r="C146" s="164" t="s">
        <v>473</v>
      </c>
      <c r="D146" s="16" t="s">
        <v>479</v>
      </c>
      <c r="E146" s="165" t="s">
        <v>480</v>
      </c>
      <c r="F146" s="164" t="s">
        <v>180</v>
      </c>
      <c r="G146" s="166">
        <v>26</v>
      </c>
      <c r="H146" s="167"/>
      <c r="I146" s="167">
        <f>ROUND(G146*H146,2)</f>
        <v>0</v>
      </c>
      <c r="J146" s="168">
        <v>0</v>
      </c>
      <c r="K146" s="166">
        <f>G146*J146</f>
        <v>0</v>
      </c>
      <c r="L146" s="168">
        <v>0.008</v>
      </c>
      <c r="M146" s="166">
        <f>G146*L146</f>
        <v>0.20800000000000002</v>
      </c>
      <c r="N146" s="169">
        <v>20</v>
      </c>
      <c r="O146" s="170">
        <v>16</v>
      </c>
      <c r="P146" s="16" t="s">
        <v>107</v>
      </c>
    </row>
    <row r="147" spans="1:16" s="16" customFormat="1" ht="13.5" customHeight="1">
      <c r="A147" s="164" t="s">
        <v>481</v>
      </c>
      <c r="B147" s="164" t="s">
        <v>102</v>
      </c>
      <c r="C147" s="164" t="s">
        <v>473</v>
      </c>
      <c r="D147" s="16" t="s">
        <v>482</v>
      </c>
      <c r="E147" s="165" t="s">
        <v>483</v>
      </c>
      <c r="F147" s="164" t="s">
        <v>180</v>
      </c>
      <c r="G147" s="166">
        <v>4.5</v>
      </c>
      <c r="H147" s="167"/>
      <c r="I147" s="167">
        <f>ROUND(G147*H147,2)</f>
        <v>0</v>
      </c>
      <c r="J147" s="168">
        <v>0</v>
      </c>
      <c r="K147" s="166">
        <f>G147*J147</f>
        <v>0</v>
      </c>
      <c r="L147" s="168">
        <v>0.014</v>
      </c>
      <c r="M147" s="166">
        <f>G147*L147</f>
        <v>0.063</v>
      </c>
      <c r="N147" s="169">
        <v>20</v>
      </c>
      <c r="O147" s="170">
        <v>16</v>
      </c>
      <c r="P147" s="16" t="s">
        <v>107</v>
      </c>
    </row>
    <row r="148" spans="1:16" s="16" customFormat="1" ht="13.5" customHeight="1">
      <c r="A148" s="164" t="s">
        <v>484</v>
      </c>
      <c r="B148" s="164" t="s">
        <v>102</v>
      </c>
      <c r="C148" s="164" t="s">
        <v>473</v>
      </c>
      <c r="D148" s="16" t="s">
        <v>485</v>
      </c>
      <c r="E148" s="165" t="s">
        <v>486</v>
      </c>
      <c r="F148" s="164" t="s">
        <v>191</v>
      </c>
      <c r="G148" s="166">
        <v>27.04</v>
      </c>
      <c r="H148" s="167"/>
      <c r="I148" s="167">
        <f>ROUND(G148*H148,2)</f>
        <v>0</v>
      </c>
      <c r="J148" s="168">
        <v>0</v>
      </c>
      <c r="K148" s="166">
        <f>G148*J148</f>
        <v>0</v>
      </c>
      <c r="L148" s="168">
        <v>0.031</v>
      </c>
      <c r="M148" s="166">
        <f>G148*L148</f>
        <v>0.83824</v>
      </c>
      <c r="N148" s="169">
        <v>20</v>
      </c>
      <c r="O148" s="170">
        <v>16</v>
      </c>
      <c r="P148" s="16" t="s">
        <v>107</v>
      </c>
    </row>
    <row r="149" spans="1:16" s="16" customFormat="1" ht="13.5" customHeight="1">
      <c r="A149" s="164" t="s">
        <v>487</v>
      </c>
      <c r="B149" s="164" t="s">
        <v>102</v>
      </c>
      <c r="C149" s="164" t="s">
        <v>473</v>
      </c>
      <c r="D149" s="16" t="s">
        <v>488</v>
      </c>
      <c r="E149" s="165" t="s">
        <v>489</v>
      </c>
      <c r="F149" s="164" t="s">
        <v>41</v>
      </c>
      <c r="G149" s="166">
        <v>0</v>
      </c>
      <c r="H149" s="167"/>
      <c r="I149" s="167">
        <f>ROUND(G149*H149,2)</f>
        <v>0</v>
      </c>
      <c r="J149" s="168">
        <v>0</v>
      </c>
      <c r="K149" s="166">
        <f>G149*J149</f>
        <v>0</v>
      </c>
      <c r="L149" s="168">
        <v>0</v>
      </c>
      <c r="M149" s="166">
        <f>G149*L149</f>
        <v>0</v>
      </c>
      <c r="N149" s="169">
        <v>20</v>
      </c>
      <c r="O149" s="170">
        <v>16</v>
      </c>
      <c r="P149" s="16" t="s">
        <v>107</v>
      </c>
    </row>
    <row r="150" spans="2:16" s="136" customFormat="1" ht="12.75" customHeight="1">
      <c r="B150" s="141" t="s">
        <v>58</v>
      </c>
      <c r="D150" s="142" t="s">
        <v>490</v>
      </c>
      <c r="E150" s="142" t="s">
        <v>491</v>
      </c>
      <c r="I150" s="143">
        <f>I151</f>
        <v>0</v>
      </c>
      <c r="K150" s="144">
        <f>K151</f>
        <v>0.774696</v>
      </c>
      <c r="M150" s="144">
        <f>M151</f>
        <v>0</v>
      </c>
      <c r="P150" s="142" t="s">
        <v>100</v>
      </c>
    </row>
    <row r="151" spans="1:16" s="16" customFormat="1" ht="13.5" customHeight="1">
      <c r="A151" s="164" t="s">
        <v>492</v>
      </c>
      <c r="B151" s="164" t="s">
        <v>102</v>
      </c>
      <c r="C151" s="164" t="s">
        <v>490</v>
      </c>
      <c r="D151" s="16" t="s">
        <v>493</v>
      </c>
      <c r="E151" s="165" t="s">
        <v>655</v>
      </c>
      <c r="F151" s="164" t="s">
        <v>191</v>
      </c>
      <c r="G151" s="166">
        <v>57.3</v>
      </c>
      <c r="H151" s="167"/>
      <c r="I151" s="167">
        <f>ROUND(G151*H151,2)</f>
        <v>0</v>
      </c>
      <c r="J151" s="168">
        <v>0.01352</v>
      </c>
      <c r="K151" s="166">
        <f>G151*J151</f>
        <v>0.774696</v>
      </c>
      <c r="L151" s="168">
        <v>0</v>
      </c>
      <c r="M151" s="166">
        <f>G151*L151</f>
        <v>0</v>
      </c>
      <c r="N151" s="169">
        <v>20</v>
      </c>
      <c r="O151" s="170">
        <v>16</v>
      </c>
      <c r="P151" s="16" t="s">
        <v>107</v>
      </c>
    </row>
    <row r="152" spans="2:16" s="136" customFormat="1" ht="12.75" customHeight="1">
      <c r="B152" s="141" t="s">
        <v>58</v>
      </c>
      <c r="D152" s="142" t="s">
        <v>494</v>
      </c>
      <c r="E152" s="142" t="s">
        <v>495</v>
      </c>
      <c r="I152" s="143">
        <f>SUM(I153:I157)</f>
        <v>0</v>
      </c>
      <c r="K152" s="144">
        <f>SUM(K153:K157)</f>
        <v>0.073128</v>
      </c>
      <c r="M152" s="144">
        <f>SUM(M153:M157)</f>
        <v>0</v>
      </c>
      <c r="P152" s="142" t="s">
        <v>100</v>
      </c>
    </row>
    <row r="153" spans="1:16" s="16" customFormat="1" ht="13.5" customHeight="1">
      <c r="A153" s="164" t="s">
        <v>496</v>
      </c>
      <c r="B153" s="164" t="s">
        <v>102</v>
      </c>
      <c r="C153" s="164" t="s">
        <v>494</v>
      </c>
      <c r="D153" s="16" t="s">
        <v>497</v>
      </c>
      <c r="E153" s="165" t="s">
        <v>498</v>
      </c>
      <c r="F153" s="164" t="s">
        <v>180</v>
      </c>
      <c r="G153" s="166">
        <v>5.2</v>
      </c>
      <c r="H153" s="167"/>
      <c r="I153" s="167">
        <f>ROUND(G153*H153,2)</f>
        <v>0</v>
      </c>
      <c r="J153" s="168">
        <v>0.00554</v>
      </c>
      <c r="K153" s="166">
        <f>G153*J153</f>
        <v>0.028808</v>
      </c>
      <c r="L153" s="168">
        <v>0</v>
      </c>
      <c r="M153" s="166">
        <f>G153*L153</f>
        <v>0</v>
      </c>
      <c r="N153" s="169">
        <v>20</v>
      </c>
      <c r="O153" s="170">
        <v>16</v>
      </c>
      <c r="P153" s="16" t="s">
        <v>107</v>
      </c>
    </row>
    <row r="154" spans="1:16" s="16" customFormat="1" ht="13.5" customHeight="1">
      <c r="A154" s="164" t="s">
        <v>499</v>
      </c>
      <c r="B154" s="164" t="s">
        <v>102</v>
      </c>
      <c r="C154" s="164" t="s">
        <v>494</v>
      </c>
      <c r="D154" s="16" t="s">
        <v>500</v>
      </c>
      <c r="E154" s="165" t="s">
        <v>501</v>
      </c>
      <c r="F154" s="164" t="s">
        <v>180</v>
      </c>
      <c r="G154" s="166">
        <v>3.6</v>
      </c>
      <c r="H154" s="167"/>
      <c r="I154" s="167">
        <f>ROUND(G154*H154,2)</f>
        <v>0</v>
      </c>
      <c r="J154" s="168">
        <v>0.00116</v>
      </c>
      <c r="K154" s="166">
        <f>G154*J154</f>
        <v>0.004176</v>
      </c>
      <c r="L154" s="168">
        <v>0</v>
      </c>
      <c r="M154" s="166">
        <f>G154*L154</f>
        <v>0</v>
      </c>
      <c r="N154" s="169">
        <v>20</v>
      </c>
      <c r="O154" s="170">
        <v>16</v>
      </c>
      <c r="P154" s="16" t="s">
        <v>107</v>
      </c>
    </row>
    <row r="155" spans="1:16" s="16" customFormat="1" ht="24" customHeight="1">
      <c r="A155" s="164" t="s">
        <v>502</v>
      </c>
      <c r="B155" s="164" t="s">
        <v>102</v>
      </c>
      <c r="C155" s="164" t="s">
        <v>494</v>
      </c>
      <c r="D155" s="16" t="s">
        <v>503</v>
      </c>
      <c r="E155" s="165" t="s">
        <v>504</v>
      </c>
      <c r="F155" s="164" t="s">
        <v>180</v>
      </c>
      <c r="G155" s="166">
        <v>5.2</v>
      </c>
      <c r="H155" s="167"/>
      <c r="I155" s="167">
        <f>ROUND(G155*H155,2)</f>
        <v>0</v>
      </c>
      <c r="J155" s="168">
        <v>0.0034</v>
      </c>
      <c r="K155" s="166">
        <f>G155*J155</f>
        <v>0.01768</v>
      </c>
      <c r="L155" s="168">
        <v>0</v>
      </c>
      <c r="M155" s="166">
        <f>G155*L155</f>
        <v>0</v>
      </c>
      <c r="N155" s="169">
        <v>20</v>
      </c>
      <c r="O155" s="170">
        <v>16</v>
      </c>
      <c r="P155" s="16" t="s">
        <v>107</v>
      </c>
    </row>
    <row r="156" spans="1:16" s="16" customFormat="1" ht="13.5" customHeight="1">
      <c r="A156" s="164" t="s">
        <v>505</v>
      </c>
      <c r="B156" s="164" t="s">
        <v>102</v>
      </c>
      <c r="C156" s="164" t="s">
        <v>494</v>
      </c>
      <c r="D156" s="16" t="s">
        <v>506</v>
      </c>
      <c r="E156" s="165" t="s">
        <v>507</v>
      </c>
      <c r="F156" s="164" t="s">
        <v>180</v>
      </c>
      <c r="G156" s="166">
        <v>5.4</v>
      </c>
      <c r="H156" s="167"/>
      <c r="I156" s="167">
        <f>ROUND(G156*H156,2)</f>
        <v>0</v>
      </c>
      <c r="J156" s="168">
        <v>0.00416</v>
      </c>
      <c r="K156" s="166">
        <f>G156*J156</f>
        <v>0.022463999999999998</v>
      </c>
      <c r="L156" s="168">
        <v>0</v>
      </c>
      <c r="M156" s="166">
        <f>G156*L156</f>
        <v>0</v>
      </c>
      <c r="N156" s="169">
        <v>20</v>
      </c>
      <c r="O156" s="170">
        <v>16</v>
      </c>
      <c r="P156" s="16" t="s">
        <v>107</v>
      </c>
    </row>
    <row r="157" spans="1:16" s="16" customFormat="1" ht="13.5" customHeight="1">
      <c r="A157" s="164" t="s">
        <v>508</v>
      </c>
      <c r="B157" s="164" t="s">
        <v>102</v>
      </c>
      <c r="C157" s="164" t="s">
        <v>494</v>
      </c>
      <c r="D157" s="16" t="s">
        <v>509</v>
      </c>
      <c r="E157" s="165" t="s">
        <v>510</v>
      </c>
      <c r="F157" s="164" t="s">
        <v>41</v>
      </c>
      <c r="G157" s="166">
        <v>0</v>
      </c>
      <c r="H157" s="167"/>
      <c r="I157" s="167">
        <f>ROUND(G157*H157,2)</f>
        <v>0</v>
      </c>
      <c r="J157" s="168">
        <v>0</v>
      </c>
      <c r="K157" s="166">
        <f>G157*J157</f>
        <v>0</v>
      </c>
      <c r="L157" s="168">
        <v>0</v>
      </c>
      <c r="M157" s="166">
        <f>G157*L157</f>
        <v>0</v>
      </c>
      <c r="N157" s="169">
        <v>20</v>
      </c>
      <c r="O157" s="170">
        <v>16</v>
      </c>
      <c r="P157" s="16" t="s">
        <v>107</v>
      </c>
    </row>
    <row r="158" spans="2:16" s="136" customFormat="1" ht="12.75" customHeight="1">
      <c r="B158" s="141" t="s">
        <v>58</v>
      </c>
      <c r="D158" s="142" t="s">
        <v>511</v>
      </c>
      <c r="E158" s="142" t="s">
        <v>512</v>
      </c>
      <c r="I158" s="143">
        <f>SUM(I159:I161)</f>
        <v>0</v>
      </c>
      <c r="K158" s="144">
        <f>SUM(K159:K161)</f>
        <v>0.93405</v>
      </c>
      <c r="M158" s="144">
        <f>SUM(M159:M161)</f>
        <v>0</v>
      </c>
      <c r="P158" s="142" t="s">
        <v>100</v>
      </c>
    </row>
    <row r="159" spans="1:16" s="16" customFormat="1" ht="13.5" customHeight="1">
      <c r="A159" s="164" t="s">
        <v>513</v>
      </c>
      <c r="B159" s="164" t="s">
        <v>102</v>
      </c>
      <c r="C159" s="164" t="s">
        <v>511</v>
      </c>
      <c r="D159" s="16" t="s">
        <v>514</v>
      </c>
      <c r="E159" s="165" t="s">
        <v>515</v>
      </c>
      <c r="F159" s="164" t="s">
        <v>191</v>
      </c>
      <c r="G159" s="166">
        <v>65</v>
      </c>
      <c r="H159" s="167"/>
      <c r="I159" s="167">
        <f>ROUND(G159*H159,2)</f>
        <v>0</v>
      </c>
      <c r="J159" s="168">
        <v>0.00147</v>
      </c>
      <c r="K159" s="166">
        <f>G159*J159</f>
        <v>0.09555</v>
      </c>
      <c r="L159" s="168">
        <v>0</v>
      </c>
      <c r="M159" s="166">
        <f>G159*L159</f>
        <v>0</v>
      </c>
      <c r="N159" s="169">
        <v>20</v>
      </c>
      <c r="O159" s="170">
        <v>16</v>
      </c>
      <c r="P159" s="16" t="s">
        <v>107</v>
      </c>
    </row>
    <row r="160" spans="1:16" s="16" customFormat="1" ht="13.5" customHeight="1">
      <c r="A160" s="171" t="s">
        <v>516</v>
      </c>
      <c r="B160" s="171" t="s">
        <v>403</v>
      </c>
      <c r="C160" s="171" t="s">
        <v>404</v>
      </c>
      <c r="D160" s="172" t="s">
        <v>517</v>
      </c>
      <c r="E160" s="173" t="s">
        <v>518</v>
      </c>
      <c r="F160" s="171" t="s">
        <v>191</v>
      </c>
      <c r="G160" s="174">
        <v>65</v>
      </c>
      <c r="H160" s="175"/>
      <c r="I160" s="175">
        <f>ROUND(G160*H160,2)</f>
        <v>0</v>
      </c>
      <c r="J160" s="176">
        <v>0.0129</v>
      </c>
      <c r="K160" s="174">
        <f>G160*J160</f>
        <v>0.8385</v>
      </c>
      <c r="L160" s="176">
        <v>0</v>
      </c>
      <c r="M160" s="174">
        <f>G160*L160</f>
        <v>0</v>
      </c>
      <c r="N160" s="177">
        <v>20</v>
      </c>
      <c r="O160" s="178">
        <v>8</v>
      </c>
      <c r="P160" s="172" t="s">
        <v>107</v>
      </c>
    </row>
    <row r="161" spans="1:16" s="16" customFormat="1" ht="13.5" customHeight="1">
      <c r="A161" s="164" t="s">
        <v>519</v>
      </c>
      <c r="B161" s="164" t="s">
        <v>102</v>
      </c>
      <c r="C161" s="164" t="s">
        <v>511</v>
      </c>
      <c r="D161" s="16" t="s">
        <v>520</v>
      </c>
      <c r="E161" s="165" t="s">
        <v>521</v>
      </c>
      <c r="F161" s="164" t="s">
        <v>41</v>
      </c>
      <c r="G161" s="166">
        <v>0</v>
      </c>
      <c r="H161" s="167"/>
      <c r="I161" s="167">
        <f>ROUND(G161*H161,2)</f>
        <v>0</v>
      </c>
      <c r="J161" s="168">
        <v>0</v>
      </c>
      <c r="K161" s="166">
        <f>G161*J161</f>
        <v>0</v>
      </c>
      <c r="L161" s="168">
        <v>0</v>
      </c>
      <c r="M161" s="166">
        <f>G161*L161</f>
        <v>0</v>
      </c>
      <c r="N161" s="169">
        <v>20</v>
      </c>
      <c r="O161" s="170">
        <v>16</v>
      </c>
      <c r="P161" s="16" t="s">
        <v>107</v>
      </c>
    </row>
    <row r="162" spans="2:16" s="136" customFormat="1" ht="12.75" customHeight="1">
      <c r="B162" s="141" t="s">
        <v>58</v>
      </c>
      <c r="D162" s="142" t="s">
        <v>522</v>
      </c>
      <c r="E162" s="142" t="s">
        <v>523</v>
      </c>
      <c r="I162" s="143">
        <f>SUM(I163:I169)</f>
        <v>0</v>
      </c>
      <c r="K162" s="144">
        <f>SUM(K163:K169)</f>
        <v>0.00414</v>
      </c>
      <c r="M162" s="144">
        <f>SUM(M163:M169)</f>
        <v>0</v>
      </c>
      <c r="P162" s="142" t="s">
        <v>100</v>
      </c>
    </row>
    <row r="163" spans="1:16" s="16" customFormat="1" ht="13.5" customHeight="1">
      <c r="A163" s="164" t="s">
        <v>524</v>
      </c>
      <c r="B163" s="164" t="s">
        <v>102</v>
      </c>
      <c r="C163" s="164" t="s">
        <v>522</v>
      </c>
      <c r="D163" s="16" t="s">
        <v>525</v>
      </c>
      <c r="E163" s="165" t="s">
        <v>526</v>
      </c>
      <c r="F163" s="164" t="s">
        <v>527</v>
      </c>
      <c r="G163" s="166">
        <v>2</v>
      </c>
      <c r="H163" s="167"/>
      <c r="I163" s="167">
        <f aca="true" t="shared" si="18" ref="I163:I169">ROUND(G163*H163,2)</f>
        <v>0</v>
      </c>
      <c r="J163" s="168">
        <v>0</v>
      </c>
      <c r="K163" s="166">
        <f aca="true" t="shared" si="19" ref="K163:K169">G163*J163</f>
        <v>0</v>
      </c>
      <c r="L163" s="168">
        <v>0</v>
      </c>
      <c r="M163" s="166">
        <f aca="true" t="shared" si="20" ref="M163:M169">G163*L163</f>
        <v>0</v>
      </c>
      <c r="N163" s="169">
        <v>20</v>
      </c>
      <c r="O163" s="170">
        <v>16</v>
      </c>
      <c r="P163" s="16" t="s">
        <v>107</v>
      </c>
    </row>
    <row r="164" spans="1:16" s="16" customFormat="1" ht="13.5" customHeight="1">
      <c r="A164" s="164" t="s">
        <v>528</v>
      </c>
      <c r="B164" s="164" t="s">
        <v>102</v>
      </c>
      <c r="C164" s="164" t="s">
        <v>522</v>
      </c>
      <c r="D164" s="16" t="s">
        <v>529</v>
      </c>
      <c r="E164" s="165" t="s">
        <v>530</v>
      </c>
      <c r="F164" s="164" t="s">
        <v>527</v>
      </c>
      <c r="G164" s="166">
        <v>1</v>
      </c>
      <c r="H164" s="167"/>
      <c r="I164" s="167">
        <f t="shared" si="18"/>
        <v>0</v>
      </c>
      <c r="J164" s="168">
        <v>0</v>
      </c>
      <c r="K164" s="166">
        <f t="shared" si="19"/>
        <v>0</v>
      </c>
      <c r="L164" s="168">
        <v>0</v>
      </c>
      <c r="M164" s="166">
        <f t="shared" si="20"/>
        <v>0</v>
      </c>
      <c r="N164" s="169">
        <v>20</v>
      </c>
      <c r="O164" s="170">
        <v>16</v>
      </c>
      <c r="P164" s="16" t="s">
        <v>107</v>
      </c>
    </row>
    <row r="165" spans="1:16" s="16" customFormat="1" ht="13.5" customHeight="1">
      <c r="A165" s="164" t="s">
        <v>531</v>
      </c>
      <c r="B165" s="164" t="s">
        <v>102</v>
      </c>
      <c r="C165" s="164" t="s">
        <v>522</v>
      </c>
      <c r="D165" s="16" t="s">
        <v>532</v>
      </c>
      <c r="E165" s="165" t="s">
        <v>533</v>
      </c>
      <c r="F165" s="164" t="s">
        <v>527</v>
      </c>
      <c r="G165" s="166">
        <v>4</v>
      </c>
      <c r="H165" s="167"/>
      <c r="I165" s="167">
        <f t="shared" si="18"/>
        <v>0</v>
      </c>
      <c r="J165" s="168">
        <v>0</v>
      </c>
      <c r="K165" s="166">
        <f t="shared" si="19"/>
        <v>0</v>
      </c>
      <c r="L165" s="168">
        <v>0</v>
      </c>
      <c r="M165" s="166">
        <f t="shared" si="20"/>
        <v>0</v>
      </c>
      <c r="N165" s="169">
        <v>20</v>
      </c>
      <c r="O165" s="170">
        <v>16</v>
      </c>
      <c r="P165" s="16" t="s">
        <v>107</v>
      </c>
    </row>
    <row r="166" spans="1:16" s="16" customFormat="1" ht="13.5" customHeight="1">
      <c r="A166" s="164" t="s">
        <v>534</v>
      </c>
      <c r="B166" s="164" t="s">
        <v>102</v>
      </c>
      <c r="C166" s="164" t="s">
        <v>522</v>
      </c>
      <c r="D166" s="16" t="s">
        <v>535</v>
      </c>
      <c r="E166" s="165" t="s">
        <v>536</v>
      </c>
      <c r="F166" s="164" t="s">
        <v>527</v>
      </c>
      <c r="G166" s="166">
        <v>4</v>
      </c>
      <c r="H166" s="167"/>
      <c r="I166" s="167">
        <f t="shared" si="18"/>
        <v>0</v>
      </c>
      <c r="J166" s="168">
        <v>0</v>
      </c>
      <c r="K166" s="166">
        <f t="shared" si="19"/>
        <v>0</v>
      </c>
      <c r="L166" s="168">
        <v>0</v>
      </c>
      <c r="M166" s="166">
        <f t="shared" si="20"/>
        <v>0</v>
      </c>
      <c r="N166" s="169">
        <v>20</v>
      </c>
      <c r="O166" s="170">
        <v>16</v>
      </c>
      <c r="P166" s="16" t="s">
        <v>107</v>
      </c>
    </row>
    <row r="167" spans="1:16" s="16" customFormat="1" ht="13.5" customHeight="1">
      <c r="A167" s="164" t="s">
        <v>537</v>
      </c>
      <c r="B167" s="164" t="s">
        <v>102</v>
      </c>
      <c r="C167" s="164" t="s">
        <v>522</v>
      </c>
      <c r="D167" s="16" t="s">
        <v>538</v>
      </c>
      <c r="E167" s="165" t="s">
        <v>539</v>
      </c>
      <c r="F167" s="164" t="s">
        <v>527</v>
      </c>
      <c r="G167" s="166">
        <v>3</v>
      </c>
      <c r="H167" s="167"/>
      <c r="I167" s="167">
        <f t="shared" si="18"/>
        <v>0</v>
      </c>
      <c r="J167" s="168">
        <v>0</v>
      </c>
      <c r="K167" s="166">
        <f t="shared" si="19"/>
        <v>0</v>
      </c>
      <c r="L167" s="168">
        <v>0</v>
      </c>
      <c r="M167" s="166">
        <f t="shared" si="20"/>
        <v>0</v>
      </c>
      <c r="N167" s="169">
        <v>20</v>
      </c>
      <c r="O167" s="170">
        <v>16</v>
      </c>
      <c r="P167" s="16" t="s">
        <v>107</v>
      </c>
    </row>
    <row r="168" spans="1:16" s="16" customFormat="1" ht="13.5" customHeight="1">
      <c r="A168" s="171" t="s">
        <v>540</v>
      </c>
      <c r="B168" s="171" t="s">
        <v>403</v>
      </c>
      <c r="C168" s="171" t="s">
        <v>404</v>
      </c>
      <c r="D168" s="172" t="s">
        <v>541</v>
      </c>
      <c r="E168" s="173" t="s">
        <v>542</v>
      </c>
      <c r="F168" s="171" t="s">
        <v>527</v>
      </c>
      <c r="G168" s="174">
        <v>3</v>
      </c>
      <c r="H168" s="175"/>
      <c r="I168" s="175">
        <f t="shared" si="18"/>
        <v>0</v>
      </c>
      <c r="J168" s="176">
        <v>0.00138</v>
      </c>
      <c r="K168" s="174">
        <f t="shared" si="19"/>
        <v>0.00414</v>
      </c>
      <c r="L168" s="176">
        <v>0</v>
      </c>
      <c r="M168" s="174">
        <f t="shared" si="20"/>
        <v>0</v>
      </c>
      <c r="N168" s="177">
        <v>20</v>
      </c>
      <c r="O168" s="178">
        <v>32</v>
      </c>
      <c r="P168" s="172" t="s">
        <v>107</v>
      </c>
    </row>
    <row r="169" spans="1:16" s="16" customFormat="1" ht="13.5" customHeight="1">
      <c r="A169" s="164" t="s">
        <v>543</v>
      </c>
      <c r="B169" s="164" t="s">
        <v>102</v>
      </c>
      <c r="C169" s="164" t="s">
        <v>522</v>
      </c>
      <c r="D169" s="16" t="s">
        <v>544</v>
      </c>
      <c r="E169" s="165" t="s">
        <v>545</v>
      </c>
      <c r="F169" s="164" t="s">
        <v>41</v>
      </c>
      <c r="G169" s="166">
        <v>0</v>
      </c>
      <c r="H169" s="167"/>
      <c r="I169" s="167">
        <f t="shared" si="18"/>
        <v>0</v>
      </c>
      <c r="J169" s="168">
        <v>0</v>
      </c>
      <c r="K169" s="166">
        <f t="shared" si="19"/>
        <v>0</v>
      </c>
      <c r="L169" s="168">
        <v>0</v>
      </c>
      <c r="M169" s="166">
        <f t="shared" si="20"/>
        <v>0</v>
      </c>
      <c r="N169" s="169">
        <v>20</v>
      </c>
      <c r="O169" s="170">
        <v>16</v>
      </c>
      <c r="P169" s="16" t="s">
        <v>107</v>
      </c>
    </row>
    <row r="170" spans="2:16" s="136" customFormat="1" ht="12.75" customHeight="1">
      <c r="B170" s="141" t="s">
        <v>58</v>
      </c>
      <c r="D170" s="142" t="s">
        <v>546</v>
      </c>
      <c r="E170" s="142" t="s">
        <v>547</v>
      </c>
      <c r="I170" s="143">
        <f>I171</f>
        <v>0</v>
      </c>
      <c r="K170" s="144">
        <f>K171</f>
        <v>0</v>
      </c>
      <c r="M170" s="144">
        <f>M171</f>
        <v>0.18928</v>
      </c>
      <c r="P170" s="142" t="s">
        <v>100</v>
      </c>
    </row>
    <row r="171" spans="1:16" s="16" customFormat="1" ht="13.5" customHeight="1">
      <c r="A171" s="164" t="s">
        <v>548</v>
      </c>
      <c r="B171" s="164" t="s">
        <v>102</v>
      </c>
      <c r="C171" s="164" t="s">
        <v>546</v>
      </c>
      <c r="D171" s="16" t="s">
        <v>549</v>
      </c>
      <c r="E171" s="165" t="s">
        <v>550</v>
      </c>
      <c r="F171" s="164" t="s">
        <v>191</v>
      </c>
      <c r="G171" s="166">
        <v>27.04</v>
      </c>
      <c r="H171" s="167"/>
      <c r="I171" s="167">
        <f>ROUND(G171*H171,2)</f>
        <v>0</v>
      </c>
      <c r="J171" s="168">
        <v>0</v>
      </c>
      <c r="K171" s="166">
        <f>G171*J171</f>
        <v>0</v>
      </c>
      <c r="L171" s="168">
        <v>0.007</v>
      </c>
      <c r="M171" s="166">
        <f>G171*L171</f>
        <v>0.18928</v>
      </c>
      <c r="N171" s="169">
        <v>20</v>
      </c>
      <c r="O171" s="170">
        <v>16</v>
      </c>
      <c r="P171" s="16" t="s">
        <v>107</v>
      </c>
    </row>
    <row r="172" spans="2:16" s="136" customFormat="1" ht="12.75" customHeight="1">
      <c r="B172" s="141" t="s">
        <v>58</v>
      </c>
      <c r="D172" s="142" t="s">
        <v>551</v>
      </c>
      <c r="E172" s="142" t="s">
        <v>552</v>
      </c>
      <c r="I172" s="143">
        <f>SUM(I173:I185)</f>
        <v>0</v>
      </c>
      <c r="K172" s="144">
        <f>SUM(K173:K185)</f>
        <v>1.09088444</v>
      </c>
      <c r="M172" s="144">
        <f>SUM(M173:M185)</f>
        <v>0</v>
      </c>
      <c r="P172" s="142" t="s">
        <v>100</v>
      </c>
    </row>
    <row r="173" spans="1:16" s="16" customFormat="1" ht="13.5" customHeight="1">
      <c r="A173" s="164" t="s">
        <v>553</v>
      </c>
      <c r="B173" s="164" t="s">
        <v>102</v>
      </c>
      <c r="C173" s="164" t="s">
        <v>551</v>
      </c>
      <c r="D173" s="16" t="s">
        <v>554</v>
      </c>
      <c r="E173" s="165" t="s">
        <v>555</v>
      </c>
      <c r="F173" s="164" t="s">
        <v>180</v>
      </c>
      <c r="G173" s="166">
        <v>4</v>
      </c>
      <c r="H173" s="167"/>
      <c r="I173" s="167">
        <f aca="true" t="shared" si="21" ref="I173:I185">ROUND(G173*H173,2)</f>
        <v>0</v>
      </c>
      <c r="J173" s="168">
        <v>0.00123</v>
      </c>
      <c r="K173" s="166">
        <f aca="true" t="shared" si="22" ref="K173:K185">G173*J173</f>
        <v>0.00492</v>
      </c>
      <c r="L173" s="168">
        <v>0</v>
      </c>
      <c r="M173" s="166">
        <f aca="true" t="shared" si="23" ref="M173:M185">G173*L173</f>
        <v>0</v>
      </c>
      <c r="N173" s="169">
        <v>20</v>
      </c>
      <c r="O173" s="170">
        <v>16</v>
      </c>
      <c r="P173" s="16" t="s">
        <v>107</v>
      </c>
    </row>
    <row r="174" spans="1:16" s="16" customFormat="1" ht="24" customHeight="1">
      <c r="A174" s="164" t="s">
        <v>556</v>
      </c>
      <c r="B174" s="164" t="s">
        <v>102</v>
      </c>
      <c r="C174" s="164" t="s">
        <v>551</v>
      </c>
      <c r="D174" s="16" t="s">
        <v>557</v>
      </c>
      <c r="E174" s="165" t="s">
        <v>558</v>
      </c>
      <c r="F174" s="164" t="s">
        <v>180</v>
      </c>
      <c r="G174" s="166">
        <v>3.6</v>
      </c>
      <c r="H174" s="167"/>
      <c r="I174" s="167">
        <f t="shared" si="21"/>
        <v>0</v>
      </c>
      <c r="J174" s="168">
        <v>0.0018</v>
      </c>
      <c r="K174" s="166">
        <f t="shared" si="22"/>
        <v>0.00648</v>
      </c>
      <c r="L174" s="168">
        <v>0</v>
      </c>
      <c r="M174" s="166">
        <f t="shared" si="23"/>
        <v>0</v>
      </c>
      <c r="N174" s="169">
        <v>20</v>
      </c>
      <c r="O174" s="170">
        <v>16</v>
      </c>
      <c r="P174" s="16" t="s">
        <v>107</v>
      </c>
    </row>
    <row r="175" spans="1:16" s="16" customFormat="1" ht="13.5" customHeight="1">
      <c r="A175" s="164" t="s">
        <v>559</v>
      </c>
      <c r="B175" s="164" t="s">
        <v>102</v>
      </c>
      <c r="C175" s="164" t="s">
        <v>551</v>
      </c>
      <c r="D175" s="16" t="s">
        <v>560</v>
      </c>
      <c r="E175" s="165" t="s">
        <v>561</v>
      </c>
      <c r="F175" s="164" t="s">
        <v>180</v>
      </c>
      <c r="G175" s="166">
        <v>7.6</v>
      </c>
      <c r="H175" s="167"/>
      <c r="I175" s="167">
        <f t="shared" si="21"/>
        <v>0</v>
      </c>
      <c r="J175" s="168">
        <v>0.00098</v>
      </c>
      <c r="K175" s="166">
        <f t="shared" si="22"/>
        <v>0.007448</v>
      </c>
      <c r="L175" s="168">
        <v>0</v>
      </c>
      <c r="M175" s="166">
        <f t="shared" si="23"/>
        <v>0</v>
      </c>
      <c r="N175" s="169">
        <v>20</v>
      </c>
      <c r="O175" s="170">
        <v>16</v>
      </c>
      <c r="P175" s="16" t="s">
        <v>107</v>
      </c>
    </row>
    <row r="176" spans="1:16" s="16" customFormat="1" ht="13.5" customHeight="1">
      <c r="A176" s="171" t="s">
        <v>562</v>
      </c>
      <c r="B176" s="171" t="s">
        <v>403</v>
      </c>
      <c r="C176" s="171" t="s">
        <v>404</v>
      </c>
      <c r="D176" s="172" t="s">
        <v>563</v>
      </c>
      <c r="E176" s="173" t="s">
        <v>564</v>
      </c>
      <c r="F176" s="171" t="s">
        <v>191</v>
      </c>
      <c r="G176" s="174">
        <v>5.302</v>
      </c>
      <c r="H176" s="175"/>
      <c r="I176" s="175">
        <f t="shared" si="21"/>
        <v>0</v>
      </c>
      <c r="J176" s="176">
        <v>0.0118</v>
      </c>
      <c r="K176" s="174">
        <f t="shared" si="22"/>
        <v>0.0625636</v>
      </c>
      <c r="L176" s="176">
        <v>0</v>
      </c>
      <c r="M176" s="174">
        <f t="shared" si="23"/>
        <v>0</v>
      </c>
      <c r="N176" s="177">
        <v>20</v>
      </c>
      <c r="O176" s="178">
        <v>32</v>
      </c>
      <c r="P176" s="172" t="s">
        <v>107</v>
      </c>
    </row>
    <row r="177" spans="1:16" s="16" customFormat="1" ht="13.5" customHeight="1">
      <c r="A177" s="164" t="s">
        <v>565</v>
      </c>
      <c r="B177" s="164" t="s">
        <v>102</v>
      </c>
      <c r="C177" s="164" t="s">
        <v>551</v>
      </c>
      <c r="D177" s="16" t="s">
        <v>566</v>
      </c>
      <c r="E177" s="165" t="s">
        <v>567</v>
      </c>
      <c r="F177" s="164" t="s">
        <v>191</v>
      </c>
      <c r="G177" s="166">
        <v>7.7</v>
      </c>
      <c r="H177" s="167"/>
      <c r="I177" s="167">
        <f t="shared" si="21"/>
        <v>0</v>
      </c>
      <c r="J177" s="168">
        <v>0.00437</v>
      </c>
      <c r="K177" s="166">
        <f t="shared" si="22"/>
        <v>0.033649</v>
      </c>
      <c r="L177" s="168">
        <v>0</v>
      </c>
      <c r="M177" s="166">
        <f t="shared" si="23"/>
        <v>0</v>
      </c>
      <c r="N177" s="169">
        <v>20</v>
      </c>
      <c r="O177" s="170">
        <v>16</v>
      </c>
      <c r="P177" s="16" t="s">
        <v>107</v>
      </c>
    </row>
    <row r="178" spans="1:16" s="16" customFormat="1" ht="13.5" customHeight="1">
      <c r="A178" s="171" t="s">
        <v>568</v>
      </c>
      <c r="B178" s="171" t="s">
        <v>403</v>
      </c>
      <c r="C178" s="171" t="s">
        <v>404</v>
      </c>
      <c r="D178" s="172" t="s">
        <v>569</v>
      </c>
      <c r="E178" s="173" t="s">
        <v>570</v>
      </c>
      <c r="F178" s="171" t="s">
        <v>191</v>
      </c>
      <c r="G178" s="174">
        <v>8.47</v>
      </c>
      <c r="H178" s="175"/>
      <c r="I178" s="175">
        <f t="shared" si="21"/>
        <v>0</v>
      </c>
      <c r="J178" s="176">
        <v>0.0118</v>
      </c>
      <c r="K178" s="174">
        <f t="shared" si="22"/>
        <v>0.09994600000000001</v>
      </c>
      <c r="L178" s="176">
        <v>0</v>
      </c>
      <c r="M178" s="174">
        <f t="shared" si="23"/>
        <v>0</v>
      </c>
      <c r="N178" s="177">
        <v>20</v>
      </c>
      <c r="O178" s="178">
        <v>32</v>
      </c>
      <c r="P178" s="172" t="s">
        <v>107</v>
      </c>
    </row>
    <row r="179" spans="1:16" s="16" customFormat="1" ht="13.5" customHeight="1">
      <c r="A179" s="164" t="s">
        <v>571</v>
      </c>
      <c r="B179" s="164" t="s">
        <v>102</v>
      </c>
      <c r="C179" s="164" t="s">
        <v>551</v>
      </c>
      <c r="D179" s="16" t="s">
        <v>572</v>
      </c>
      <c r="E179" s="165" t="s">
        <v>573</v>
      </c>
      <c r="F179" s="164" t="s">
        <v>191</v>
      </c>
      <c r="G179" s="166">
        <v>48.1</v>
      </c>
      <c r="H179" s="167"/>
      <c r="I179" s="167">
        <f t="shared" si="21"/>
        <v>0</v>
      </c>
      <c r="J179" s="168">
        <v>0.00437</v>
      </c>
      <c r="K179" s="166">
        <f t="shared" si="22"/>
        <v>0.210197</v>
      </c>
      <c r="L179" s="168">
        <v>0</v>
      </c>
      <c r="M179" s="166">
        <f t="shared" si="23"/>
        <v>0</v>
      </c>
      <c r="N179" s="169">
        <v>20</v>
      </c>
      <c r="O179" s="170">
        <v>16</v>
      </c>
      <c r="P179" s="16" t="s">
        <v>107</v>
      </c>
    </row>
    <row r="180" spans="1:16" s="16" customFormat="1" ht="13.5" customHeight="1">
      <c r="A180" s="171" t="s">
        <v>574</v>
      </c>
      <c r="B180" s="171" t="s">
        <v>403</v>
      </c>
      <c r="C180" s="171" t="s">
        <v>404</v>
      </c>
      <c r="D180" s="172" t="s">
        <v>575</v>
      </c>
      <c r="E180" s="173" t="s">
        <v>576</v>
      </c>
      <c r="F180" s="171" t="s">
        <v>191</v>
      </c>
      <c r="G180" s="174">
        <v>28.6</v>
      </c>
      <c r="H180" s="175"/>
      <c r="I180" s="175">
        <f t="shared" si="21"/>
        <v>0</v>
      </c>
      <c r="J180" s="176">
        <v>0.0118</v>
      </c>
      <c r="K180" s="174">
        <f t="shared" si="22"/>
        <v>0.33748</v>
      </c>
      <c r="L180" s="176">
        <v>0</v>
      </c>
      <c r="M180" s="174">
        <f t="shared" si="23"/>
        <v>0</v>
      </c>
      <c r="N180" s="177">
        <v>20</v>
      </c>
      <c r="O180" s="178">
        <v>32</v>
      </c>
      <c r="P180" s="172" t="s">
        <v>107</v>
      </c>
    </row>
    <row r="181" spans="1:16" s="16" customFormat="1" ht="13.5" customHeight="1">
      <c r="A181" s="171" t="s">
        <v>577</v>
      </c>
      <c r="B181" s="171" t="s">
        <v>403</v>
      </c>
      <c r="C181" s="171" t="s">
        <v>404</v>
      </c>
      <c r="D181" s="172" t="s">
        <v>578</v>
      </c>
      <c r="E181" s="173" t="s">
        <v>579</v>
      </c>
      <c r="F181" s="171" t="s">
        <v>191</v>
      </c>
      <c r="G181" s="174">
        <v>22.55</v>
      </c>
      <c r="H181" s="175"/>
      <c r="I181" s="175">
        <f t="shared" si="21"/>
        <v>0</v>
      </c>
      <c r="J181" s="176">
        <v>0.0118</v>
      </c>
      <c r="K181" s="174">
        <f t="shared" si="22"/>
        <v>0.26609</v>
      </c>
      <c r="L181" s="176">
        <v>0</v>
      </c>
      <c r="M181" s="174">
        <f t="shared" si="23"/>
        <v>0</v>
      </c>
      <c r="N181" s="177">
        <v>20</v>
      </c>
      <c r="O181" s="178">
        <v>32</v>
      </c>
      <c r="P181" s="172" t="s">
        <v>107</v>
      </c>
    </row>
    <row r="182" spans="1:16" s="16" customFormat="1" ht="13.5" customHeight="1">
      <c r="A182" s="171" t="s">
        <v>580</v>
      </c>
      <c r="B182" s="171" t="s">
        <v>403</v>
      </c>
      <c r="C182" s="171" t="s">
        <v>404</v>
      </c>
      <c r="D182" s="172" t="s">
        <v>581</v>
      </c>
      <c r="E182" s="173" t="s">
        <v>582</v>
      </c>
      <c r="F182" s="171" t="s">
        <v>191</v>
      </c>
      <c r="G182" s="174">
        <v>1.76</v>
      </c>
      <c r="H182" s="175"/>
      <c r="I182" s="175">
        <f t="shared" si="21"/>
        <v>0</v>
      </c>
      <c r="J182" s="176">
        <v>0.0118</v>
      </c>
      <c r="K182" s="174">
        <f t="shared" si="22"/>
        <v>0.020768</v>
      </c>
      <c r="L182" s="176">
        <v>0</v>
      </c>
      <c r="M182" s="174">
        <f t="shared" si="23"/>
        <v>0</v>
      </c>
      <c r="N182" s="177">
        <v>20</v>
      </c>
      <c r="O182" s="178">
        <v>32</v>
      </c>
      <c r="P182" s="172" t="s">
        <v>107</v>
      </c>
    </row>
    <row r="183" spans="1:16" s="16" customFormat="1" ht="13.5" customHeight="1">
      <c r="A183" s="164" t="s">
        <v>583</v>
      </c>
      <c r="B183" s="164" t="s">
        <v>102</v>
      </c>
      <c r="C183" s="164" t="s">
        <v>551</v>
      </c>
      <c r="D183" s="16" t="s">
        <v>584</v>
      </c>
      <c r="E183" s="165" t="s">
        <v>585</v>
      </c>
      <c r="F183" s="164" t="s">
        <v>191</v>
      </c>
      <c r="G183" s="166">
        <v>66.682</v>
      </c>
      <c r="H183" s="167"/>
      <c r="I183" s="167">
        <f t="shared" si="21"/>
        <v>0</v>
      </c>
      <c r="J183" s="168">
        <v>0.00062</v>
      </c>
      <c r="K183" s="166">
        <f t="shared" si="22"/>
        <v>0.04134284</v>
      </c>
      <c r="L183" s="168">
        <v>0</v>
      </c>
      <c r="M183" s="166">
        <f t="shared" si="23"/>
        <v>0</v>
      </c>
      <c r="N183" s="169">
        <v>20</v>
      </c>
      <c r="O183" s="170">
        <v>16</v>
      </c>
      <c r="P183" s="16" t="s">
        <v>107</v>
      </c>
    </row>
    <row r="184" spans="1:16" s="16" customFormat="1" ht="13.5" customHeight="1">
      <c r="A184" s="164" t="s">
        <v>586</v>
      </c>
      <c r="B184" s="164" t="s">
        <v>102</v>
      </c>
      <c r="C184" s="164" t="s">
        <v>551</v>
      </c>
      <c r="D184" s="16" t="s">
        <v>587</v>
      </c>
      <c r="E184" s="165" t="s">
        <v>588</v>
      </c>
      <c r="F184" s="164" t="s">
        <v>191</v>
      </c>
      <c r="G184" s="166">
        <v>66.682</v>
      </c>
      <c r="H184" s="167"/>
      <c r="I184" s="167">
        <f t="shared" si="21"/>
        <v>0</v>
      </c>
      <c r="J184" s="168">
        <v>0</v>
      </c>
      <c r="K184" s="166">
        <f t="shared" si="22"/>
        <v>0</v>
      </c>
      <c r="L184" s="168">
        <v>0</v>
      </c>
      <c r="M184" s="166">
        <f t="shared" si="23"/>
        <v>0</v>
      </c>
      <c r="N184" s="169">
        <v>20</v>
      </c>
      <c r="O184" s="170">
        <v>16</v>
      </c>
      <c r="P184" s="16" t="s">
        <v>107</v>
      </c>
    </row>
    <row r="185" spans="1:16" s="16" customFormat="1" ht="13.5" customHeight="1">
      <c r="A185" s="164" t="s">
        <v>589</v>
      </c>
      <c r="B185" s="164" t="s">
        <v>102</v>
      </c>
      <c r="C185" s="164" t="s">
        <v>551</v>
      </c>
      <c r="D185" s="16" t="s">
        <v>590</v>
      </c>
      <c r="E185" s="165" t="s">
        <v>591</v>
      </c>
      <c r="F185" s="164" t="s">
        <v>41</v>
      </c>
      <c r="G185" s="166">
        <v>0</v>
      </c>
      <c r="H185" s="167"/>
      <c r="I185" s="167">
        <f t="shared" si="21"/>
        <v>0</v>
      </c>
      <c r="J185" s="168">
        <v>0</v>
      </c>
      <c r="K185" s="166">
        <f t="shared" si="22"/>
        <v>0</v>
      </c>
      <c r="L185" s="168">
        <v>0</v>
      </c>
      <c r="M185" s="166">
        <f t="shared" si="23"/>
        <v>0</v>
      </c>
      <c r="N185" s="169">
        <v>20</v>
      </c>
      <c r="O185" s="170">
        <v>16</v>
      </c>
      <c r="P185" s="16" t="s">
        <v>107</v>
      </c>
    </row>
    <row r="186" spans="2:16" s="136" customFormat="1" ht="12.75" customHeight="1">
      <c r="B186" s="141" t="s">
        <v>58</v>
      </c>
      <c r="D186" s="142" t="s">
        <v>592</v>
      </c>
      <c r="E186" s="142" t="s">
        <v>593</v>
      </c>
      <c r="I186" s="143">
        <f>SUM(I187:I196)</f>
        <v>0</v>
      </c>
      <c r="K186" s="144">
        <f>SUM(K187:K196)</f>
        <v>2.48488261</v>
      </c>
      <c r="M186" s="144">
        <f>SUM(M187:M196)</f>
        <v>0</v>
      </c>
      <c r="P186" s="142" t="s">
        <v>100</v>
      </c>
    </row>
    <row r="187" spans="1:16" s="16" customFormat="1" ht="13.5" customHeight="1">
      <c r="A187" s="164" t="s">
        <v>594</v>
      </c>
      <c r="B187" s="164" t="s">
        <v>102</v>
      </c>
      <c r="C187" s="164" t="s">
        <v>592</v>
      </c>
      <c r="D187" s="16" t="s">
        <v>595</v>
      </c>
      <c r="E187" s="165" t="s">
        <v>596</v>
      </c>
      <c r="F187" s="164" t="s">
        <v>191</v>
      </c>
      <c r="G187" s="166">
        <v>135.502</v>
      </c>
      <c r="H187" s="167"/>
      <c r="I187" s="167">
        <f aca="true" t="shared" si="24" ref="I187:I196">ROUND(G187*H187,2)</f>
        <v>0</v>
      </c>
      <c r="J187" s="168">
        <v>0.00295</v>
      </c>
      <c r="K187" s="166">
        <f aca="true" t="shared" si="25" ref="K187:K196">G187*J187</f>
        <v>0.3997309</v>
      </c>
      <c r="L187" s="168">
        <v>0</v>
      </c>
      <c r="M187" s="166">
        <f aca="true" t="shared" si="26" ref="M187:M196">G187*L187</f>
        <v>0</v>
      </c>
      <c r="N187" s="169">
        <v>20</v>
      </c>
      <c r="O187" s="170">
        <v>16</v>
      </c>
      <c r="P187" s="16" t="s">
        <v>107</v>
      </c>
    </row>
    <row r="188" spans="1:16" s="16" customFormat="1" ht="13.5" customHeight="1">
      <c r="A188" s="171" t="s">
        <v>597</v>
      </c>
      <c r="B188" s="171" t="s">
        <v>403</v>
      </c>
      <c r="C188" s="171" t="s">
        <v>404</v>
      </c>
      <c r="D188" s="172" t="s">
        <v>598</v>
      </c>
      <c r="E188" s="173" t="s">
        <v>599</v>
      </c>
      <c r="F188" s="171" t="s">
        <v>191</v>
      </c>
      <c r="G188" s="174">
        <v>32.76</v>
      </c>
      <c r="H188" s="175"/>
      <c r="I188" s="175">
        <f t="shared" si="24"/>
        <v>0</v>
      </c>
      <c r="J188" s="176">
        <v>0.0138</v>
      </c>
      <c r="K188" s="174">
        <f t="shared" si="25"/>
        <v>0.452088</v>
      </c>
      <c r="L188" s="176">
        <v>0</v>
      </c>
      <c r="M188" s="174">
        <f t="shared" si="26"/>
        <v>0</v>
      </c>
      <c r="N188" s="177">
        <v>20</v>
      </c>
      <c r="O188" s="178">
        <v>32</v>
      </c>
      <c r="P188" s="172" t="s">
        <v>107</v>
      </c>
    </row>
    <row r="189" spans="1:16" s="16" customFormat="1" ht="13.5" customHeight="1">
      <c r="A189" s="171" t="s">
        <v>600</v>
      </c>
      <c r="B189" s="171" t="s">
        <v>403</v>
      </c>
      <c r="C189" s="171" t="s">
        <v>404</v>
      </c>
      <c r="D189" s="172" t="s">
        <v>601</v>
      </c>
      <c r="E189" s="173" t="s">
        <v>602</v>
      </c>
      <c r="F189" s="171" t="s">
        <v>191</v>
      </c>
      <c r="G189" s="174">
        <v>8.658</v>
      </c>
      <c r="H189" s="175"/>
      <c r="I189" s="175">
        <f t="shared" si="24"/>
        <v>0</v>
      </c>
      <c r="J189" s="176">
        <v>0.0138</v>
      </c>
      <c r="K189" s="174">
        <f t="shared" si="25"/>
        <v>0.11948039999999999</v>
      </c>
      <c r="L189" s="176">
        <v>0</v>
      </c>
      <c r="M189" s="174">
        <f t="shared" si="26"/>
        <v>0</v>
      </c>
      <c r="N189" s="177">
        <v>20</v>
      </c>
      <c r="O189" s="178">
        <v>32</v>
      </c>
      <c r="P189" s="172" t="s">
        <v>107</v>
      </c>
    </row>
    <row r="190" spans="1:16" s="16" customFormat="1" ht="13.5" customHeight="1">
      <c r="A190" s="171" t="s">
        <v>603</v>
      </c>
      <c r="B190" s="171" t="s">
        <v>403</v>
      </c>
      <c r="C190" s="171" t="s">
        <v>404</v>
      </c>
      <c r="D190" s="172" t="s">
        <v>604</v>
      </c>
      <c r="E190" s="173" t="s">
        <v>605</v>
      </c>
      <c r="F190" s="171" t="s">
        <v>191</v>
      </c>
      <c r="G190" s="174">
        <v>21.348</v>
      </c>
      <c r="H190" s="175"/>
      <c r="I190" s="175">
        <f t="shared" si="24"/>
        <v>0</v>
      </c>
      <c r="J190" s="176">
        <v>0.0138</v>
      </c>
      <c r="K190" s="174">
        <f t="shared" si="25"/>
        <v>0.2946024</v>
      </c>
      <c r="L190" s="176">
        <v>0</v>
      </c>
      <c r="M190" s="174">
        <f t="shared" si="26"/>
        <v>0</v>
      </c>
      <c r="N190" s="177">
        <v>20</v>
      </c>
      <c r="O190" s="178">
        <v>32</v>
      </c>
      <c r="P190" s="172" t="s">
        <v>107</v>
      </c>
    </row>
    <row r="191" spans="1:16" s="16" customFormat="1" ht="13.5" customHeight="1">
      <c r="A191" s="171" t="s">
        <v>606</v>
      </c>
      <c r="B191" s="171" t="s">
        <v>403</v>
      </c>
      <c r="C191" s="171" t="s">
        <v>404</v>
      </c>
      <c r="D191" s="172" t="s">
        <v>607</v>
      </c>
      <c r="E191" s="173" t="s">
        <v>608</v>
      </c>
      <c r="F191" s="171" t="s">
        <v>191</v>
      </c>
      <c r="G191" s="174">
        <v>77.22</v>
      </c>
      <c r="H191" s="175"/>
      <c r="I191" s="175">
        <f t="shared" si="24"/>
        <v>0</v>
      </c>
      <c r="J191" s="176">
        <v>0.0138</v>
      </c>
      <c r="K191" s="174">
        <f t="shared" si="25"/>
        <v>1.065636</v>
      </c>
      <c r="L191" s="176">
        <v>0</v>
      </c>
      <c r="M191" s="174">
        <f t="shared" si="26"/>
        <v>0</v>
      </c>
      <c r="N191" s="177">
        <v>20</v>
      </c>
      <c r="O191" s="178">
        <v>32</v>
      </c>
      <c r="P191" s="172" t="s">
        <v>107</v>
      </c>
    </row>
    <row r="192" spans="1:16" s="16" customFormat="1" ht="13.5" customHeight="1">
      <c r="A192" s="164" t="s">
        <v>609</v>
      </c>
      <c r="B192" s="164" t="s">
        <v>102</v>
      </c>
      <c r="C192" s="164" t="s">
        <v>592</v>
      </c>
      <c r="D192" s="16" t="s">
        <v>610</v>
      </c>
      <c r="E192" s="165" t="s">
        <v>611</v>
      </c>
      <c r="F192" s="164" t="s">
        <v>191</v>
      </c>
      <c r="G192" s="166">
        <v>11.685</v>
      </c>
      <c r="H192" s="167"/>
      <c r="I192" s="167">
        <f t="shared" si="24"/>
        <v>0</v>
      </c>
      <c r="J192" s="168">
        <v>0</v>
      </c>
      <c r="K192" s="166">
        <f t="shared" si="25"/>
        <v>0</v>
      </c>
      <c r="L192" s="168">
        <v>0</v>
      </c>
      <c r="M192" s="166">
        <f t="shared" si="26"/>
        <v>0</v>
      </c>
      <c r="N192" s="169">
        <v>20</v>
      </c>
      <c r="O192" s="170">
        <v>16</v>
      </c>
      <c r="P192" s="16" t="s">
        <v>107</v>
      </c>
    </row>
    <row r="193" spans="1:16" s="16" customFormat="1" ht="13.5" customHeight="1">
      <c r="A193" s="164" t="s">
        <v>612</v>
      </c>
      <c r="B193" s="164" t="s">
        <v>102</v>
      </c>
      <c r="C193" s="164" t="s">
        <v>592</v>
      </c>
      <c r="D193" s="16" t="s">
        <v>613</v>
      </c>
      <c r="E193" s="165" t="s">
        <v>614</v>
      </c>
      <c r="F193" s="164" t="s">
        <v>191</v>
      </c>
      <c r="G193" s="166">
        <v>137.962</v>
      </c>
      <c r="H193" s="167"/>
      <c r="I193" s="167">
        <f t="shared" si="24"/>
        <v>0</v>
      </c>
      <c r="J193" s="168">
        <v>0.00093</v>
      </c>
      <c r="K193" s="166">
        <f t="shared" si="25"/>
        <v>0.12830466</v>
      </c>
      <c r="L193" s="168">
        <v>0</v>
      </c>
      <c r="M193" s="166">
        <f t="shared" si="26"/>
        <v>0</v>
      </c>
      <c r="N193" s="169">
        <v>20</v>
      </c>
      <c r="O193" s="170">
        <v>16</v>
      </c>
      <c r="P193" s="16" t="s">
        <v>107</v>
      </c>
    </row>
    <row r="194" spans="1:16" s="16" customFormat="1" ht="13.5" customHeight="1">
      <c r="A194" s="164" t="s">
        <v>615</v>
      </c>
      <c r="B194" s="164" t="s">
        <v>102</v>
      </c>
      <c r="C194" s="164" t="s">
        <v>592</v>
      </c>
      <c r="D194" s="16" t="s">
        <v>616</v>
      </c>
      <c r="E194" s="165" t="s">
        <v>617</v>
      </c>
      <c r="F194" s="164" t="s">
        <v>191</v>
      </c>
      <c r="G194" s="166">
        <v>137.962</v>
      </c>
      <c r="H194" s="167"/>
      <c r="I194" s="167">
        <f t="shared" si="24"/>
        <v>0</v>
      </c>
      <c r="J194" s="168">
        <v>0</v>
      </c>
      <c r="K194" s="166">
        <f t="shared" si="25"/>
        <v>0</v>
      </c>
      <c r="L194" s="168">
        <v>0</v>
      </c>
      <c r="M194" s="166">
        <f t="shared" si="26"/>
        <v>0</v>
      </c>
      <c r="N194" s="169">
        <v>20</v>
      </c>
      <c r="O194" s="170">
        <v>16</v>
      </c>
      <c r="P194" s="16" t="s">
        <v>107</v>
      </c>
    </row>
    <row r="195" spans="1:16" s="16" customFormat="1" ht="13.5" customHeight="1">
      <c r="A195" s="164" t="s">
        <v>618</v>
      </c>
      <c r="B195" s="164" t="s">
        <v>102</v>
      </c>
      <c r="C195" s="164" t="s">
        <v>592</v>
      </c>
      <c r="D195" s="16" t="s">
        <v>619</v>
      </c>
      <c r="E195" s="165" t="s">
        <v>620</v>
      </c>
      <c r="F195" s="164" t="s">
        <v>180</v>
      </c>
      <c r="G195" s="166">
        <v>80.775</v>
      </c>
      <c r="H195" s="167"/>
      <c r="I195" s="167">
        <f t="shared" si="24"/>
        <v>0</v>
      </c>
      <c r="J195" s="168">
        <v>0.00031</v>
      </c>
      <c r="K195" s="166">
        <f t="shared" si="25"/>
        <v>0.025040250000000003</v>
      </c>
      <c r="L195" s="168">
        <v>0</v>
      </c>
      <c r="M195" s="166">
        <f t="shared" si="26"/>
        <v>0</v>
      </c>
      <c r="N195" s="169">
        <v>20</v>
      </c>
      <c r="O195" s="170">
        <v>16</v>
      </c>
      <c r="P195" s="16" t="s">
        <v>107</v>
      </c>
    </row>
    <row r="196" spans="1:16" s="16" customFormat="1" ht="13.5" customHeight="1">
      <c r="A196" s="164" t="s">
        <v>621</v>
      </c>
      <c r="B196" s="164" t="s">
        <v>102</v>
      </c>
      <c r="C196" s="164" t="s">
        <v>592</v>
      </c>
      <c r="D196" s="16" t="s">
        <v>622</v>
      </c>
      <c r="E196" s="165" t="s">
        <v>623</v>
      </c>
      <c r="F196" s="164" t="s">
        <v>41</v>
      </c>
      <c r="G196" s="166">
        <v>0</v>
      </c>
      <c r="H196" s="167"/>
      <c r="I196" s="167">
        <f t="shared" si="24"/>
        <v>0</v>
      </c>
      <c r="J196" s="168">
        <v>0</v>
      </c>
      <c r="K196" s="166">
        <f t="shared" si="25"/>
        <v>0</v>
      </c>
      <c r="L196" s="168">
        <v>0</v>
      </c>
      <c r="M196" s="166">
        <f t="shared" si="26"/>
        <v>0</v>
      </c>
      <c r="N196" s="169">
        <v>20</v>
      </c>
      <c r="O196" s="170">
        <v>16</v>
      </c>
      <c r="P196" s="16" t="s">
        <v>107</v>
      </c>
    </row>
    <row r="197" spans="2:16" s="136" customFormat="1" ht="12.75" customHeight="1">
      <c r="B197" s="141" t="s">
        <v>58</v>
      </c>
      <c r="D197" s="142" t="s">
        <v>624</v>
      </c>
      <c r="E197" s="142" t="s">
        <v>625</v>
      </c>
      <c r="I197" s="143">
        <f>SUM(I198:I199)</f>
        <v>0</v>
      </c>
      <c r="K197" s="144">
        <f>SUM(K198:K199)</f>
        <v>0.0067788</v>
      </c>
      <c r="M197" s="144">
        <f>SUM(M198:M199)</f>
        <v>0</v>
      </c>
      <c r="P197" s="142" t="s">
        <v>100</v>
      </c>
    </row>
    <row r="198" spans="1:16" s="16" customFormat="1" ht="13.5" customHeight="1">
      <c r="A198" s="164" t="s">
        <v>626</v>
      </c>
      <c r="B198" s="164" t="s">
        <v>102</v>
      </c>
      <c r="C198" s="164" t="s">
        <v>624</v>
      </c>
      <c r="D198" s="16" t="s">
        <v>627</v>
      </c>
      <c r="E198" s="165" t="s">
        <v>628</v>
      </c>
      <c r="F198" s="164" t="s">
        <v>191</v>
      </c>
      <c r="G198" s="166">
        <v>10.488</v>
      </c>
      <c r="H198" s="167"/>
      <c r="I198" s="167">
        <f>ROUND(G198*H198,2)</f>
        <v>0</v>
      </c>
      <c r="J198" s="168">
        <v>0.0001</v>
      </c>
      <c r="K198" s="166">
        <f>G198*J198</f>
        <v>0.0010488</v>
      </c>
      <c r="L198" s="168">
        <v>0</v>
      </c>
      <c r="M198" s="166">
        <f>G198*L198</f>
        <v>0</v>
      </c>
      <c r="N198" s="169">
        <v>20</v>
      </c>
      <c r="O198" s="170">
        <v>16</v>
      </c>
      <c r="P198" s="16" t="s">
        <v>107</v>
      </c>
    </row>
    <row r="199" spans="1:16" s="16" customFormat="1" ht="13.5" customHeight="1">
      <c r="A199" s="164" t="s">
        <v>629</v>
      </c>
      <c r="B199" s="164" t="s">
        <v>102</v>
      </c>
      <c r="C199" s="164" t="s">
        <v>624</v>
      </c>
      <c r="D199" s="16" t="s">
        <v>630</v>
      </c>
      <c r="E199" s="165" t="s">
        <v>631</v>
      </c>
      <c r="F199" s="164" t="s">
        <v>191</v>
      </c>
      <c r="G199" s="166">
        <v>57.3</v>
      </c>
      <c r="H199" s="167"/>
      <c r="I199" s="167">
        <f>ROUND(G199*H199,2)</f>
        <v>0</v>
      </c>
      <c r="J199" s="168">
        <v>0.0001</v>
      </c>
      <c r="K199" s="166">
        <f>G199*J199</f>
        <v>0.00573</v>
      </c>
      <c r="L199" s="168">
        <v>0</v>
      </c>
      <c r="M199" s="166">
        <f>G199*L199</f>
        <v>0</v>
      </c>
      <c r="N199" s="169">
        <v>20</v>
      </c>
      <c r="O199" s="170">
        <v>16</v>
      </c>
      <c r="P199" s="16" t="s">
        <v>107</v>
      </c>
    </row>
    <row r="200" spans="2:16" s="136" customFormat="1" ht="12.75" customHeight="1">
      <c r="B200" s="137" t="s">
        <v>58</v>
      </c>
      <c r="D200" s="138" t="s">
        <v>403</v>
      </c>
      <c r="E200" s="138" t="s">
        <v>632</v>
      </c>
      <c r="I200" s="139">
        <f>I201+I205</f>
        <v>0</v>
      </c>
      <c r="K200" s="140">
        <f>K201+K205</f>
        <v>0</v>
      </c>
      <c r="M200" s="140">
        <f>M201+M205</f>
        <v>0</v>
      </c>
      <c r="P200" s="138" t="s">
        <v>99</v>
      </c>
    </row>
    <row r="201" spans="2:16" s="136" customFormat="1" ht="12.75" customHeight="1">
      <c r="B201" s="141" t="s">
        <v>58</v>
      </c>
      <c r="D201" s="142" t="s">
        <v>633</v>
      </c>
      <c r="E201" s="142" t="s">
        <v>634</v>
      </c>
      <c r="I201" s="143">
        <f>SUM(I202:I204)</f>
        <v>0</v>
      </c>
      <c r="K201" s="144">
        <f>SUM(K202:K204)</f>
        <v>0</v>
      </c>
      <c r="M201" s="144">
        <f>SUM(M202:M204)</f>
        <v>0</v>
      </c>
      <c r="P201" s="142" t="s">
        <v>100</v>
      </c>
    </row>
    <row r="202" spans="1:16" s="16" customFormat="1" ht="13.5" customHeight="1">
      <c r="A202" s="164" t="s">
        <v>635</v>
      </c>
      <c r="B202" s="164" t="s">
        <v>102</v>
      </c>
      <c r="C202" s="164" t="s">
        <v>636</v>
      </c>
      <c r="D202" s="16" t="s">
        <v>637</v>
      </c>
      <c r="E202" s="165" t="s">
        <v>638</v>
      </c>
      <c r="F202" s="164" t="s">
        <v>175</v>
      </c>
      <c r="G202" s="166">
        <v>1</v>
      </c>
      <c r="H202" s="167"/>
      <c r="I202" s="167">
        <f>ROUND(G202*H202,2)</f>
        <v>0</v>
      </c>
      <c r="J202" s="168">
        <v>0</v>
      </c>
      <c r="K202" s="166">
        <f>G202*J202</f>
        <v>0</v>
      </c>
      <c r="L202" s="168">
        <v>0</v>
      </c>
      <c r="M202" s="166">
        <f>G202*L202</f>
        <v>0</v>
      </c>
      <c r="N202" s="169">
        <v>20</v>
      </c>
      <c r="O202" s="170">
        <v>64</v>
      </c>
      <c r="P202" s="16" t="s">
        <v>107</v>
      </c>
    </row>
    <row r="203" spans="1:16" s="16" customFormat="1" ht="13.5" customHeight="1">
      <c r="A203" s="164" t="s">
        <v>639</v>
      </c>
      <c r="B203" s="164" t="s">
        <v>102</v>
      </c>
      <c r="C203" s="164" t="s">
        <v>636</v>
      </c>
      <c r="D203" s="16" t="s">
        <v>640</v>
      </c>
      <c r="E203" s="165" t="s">
        <v>641</v>
      </c>
      <c r="F203" s="164" t="s">
        <v>175</v>
      </c>
      <c r="G203" s="166">
        <v>1</v>
      </c>
      <c r="H203" s="167"/>
      <c r="I203" s="167">
        <f>ROUND(G203*H203,2)</f>
        <v>0</v>
      </c>
      <c r="J203" s="168">
        <v>0</v>
      </c>
      <c r="K203" s="166">
        <f>G203*J203</f>
        <v>0</v>
      </c>
      <c r="L203" s="168">
        <v>0</v>
      </c>
      <c r="M203" s="166">
        <f>G203*L203</f>
        <v>0</v>
      </c>
      <c r="N203" s="169">
        <v>20</v>
      </c>
      <c r="O203" s="170">
        <v>64</v>
      </c>
      <c r="P203" s="16" t="s">
        <v>107</v>
      </c>
    </row>
    <row r="204" spans="1:16" s="16" customFormat="1" ht="13.5" customHeight="1">
      <c r="A204" s="164" t="s">
        <v>642</v>
      </c>
      <c r="B204" s="164" t="s">
        <v>102</v>
      </c>
      <c r="C204" s="164" t="s">
        <v>636</v>
      </c>
      <c r="D204" s="16" t="s">
        <v>643</v>
      </c>
      <c r="E204" s="165" t="s">
        <v>644</v>
      </c>
      <c r="F204" s="164" t="s">
        <v>175</v>
      </c>
      <c r="G204" s="166">
        <v>1</v>
      </c>
      <c r="H204" s="167"/>
      <c r="I204" s="167">
        <f>ROUND(G204*H204,2)</f>
        <v>0</v>
      </c>
      <c r="J204" s="168">
        <v>0</v>
      </c>
      <c r="K204" s="166">
        <f>G204*J204</f>
        <v>0</v>
      </c>
      <c r="L204" s="168">
        <v>0</v>
      </c>
      <c r="M204" s="166">
        <f>G204*L204</f>
        <v>0</v>
      </c>
      <c r="N204" s="169">
        <v>20</v>
      </c>
      <c r="O204" s="170">
        <v>64</v>
      </c>
      <c r="P204" s="16" t="s">
        <v>107</v>
      </c>
    </row>
    <row r="205" spans="2:16" s="136" customFormat="1" ht="12.75" customHeight="1">
      <c r="B205" s="141" t="s">
        <v>58</v>
      </c>
      <c r="D205" s="142" t="s">
        <v>645</v>
      </c>
      <c r="E205" s="142" t="s">
        <v>646</v>
      </c>
      <c r="I205" s="143">
        <f>SUM(I206:I207)</f>
        <v>0</v>
      </c>
      <c r="K205" s="144">
        <f>SUM(K206:K207)</f>
        <v>0</v>
      </c>
      <c r="M205" s="144">
        <f>SUM(M206:M207)</f>
        <v>0</v>
      </c>
      <c r="P205" s="142" t="s">
        <v>100</v>
      </c>
    </row>
    <row r="206" spans="1:16" s="16" customFormat="1" ht="13.5" customHeight="1">
      <c r="A206" s="164" t="s">
        <v>647</v>
      </c>
      <c r="B206" s="164" t="s">
        <v>102</v>
      </c>
      <c r="C206" s="164" t="s">
        <v>648</v>
      </c>
      <c r="D206" s="16" t="s">
        <v>649</v>
      </c>
      <c r="E206" s="165" t="s">
        <v>650</v>
      </c>
      <c r="F206" s="164" t="s">
        <v>175</v>
      </c>
      <c r="G206" s="166">
        <v>1</v>
      </c>
      <c r="H206" s="167"/>
      <c r="I206" s="167">
        <f>ROUND(G206*H206,2)</f>
        <v>0</v>
      </c>
      <c r="J206" s="168">
        <v>0</v>
      </c>
      <c r="K206" s="166">
        <f>G206*J206</f>
        <v>0</v>
      </c>
      <c r="L206" s="168">
        <v>0</v>
      </c>
      <c r="M206" s="166">
        <f>G206*L206</f>
        <v>0</v>
      </c>
      <c r="N206" s="169">
        <v>20</v>
      </c>
      <c r="O206" s="170">
        <v>64</v>
      </c>
      <c r="P206" s="16" t="s">
        <v>107</v>
      </c>
    </row>
    <row r="207" spans="1:16" s="16" customFormat="1" ht="13.5" customHeight="1">
      <c r="A207" s="164" t="s">
        <v>651</v>
      </c>
      <c r="B207" s="164" t="s">
        <v>102</v>
      </c>
      <c r="C207" s="164" t="s">
        <v>648</v>
      </c>
      <c r="D207" s="16" t="s">
        <v>652</v>
      </c>
      <c r="E207" s="165" t="s">
        <v>653</v>
      </c>
      <c r="F207" s="164" t="s">
        <v>175</v>
      </c>
      <c r="G207" s="166">
        <v>1</v>
      </c>
      <c r="H207" s="167"/>
      <c r="I207" s="167">
        <f>ROUND(G207*H207,2)</f>
        <v>0</v>
      </c>
      <c r="J207" s="168">
        <v>0</v>
      </c>
      <c r="K207" s="166">
        <f>G207*J207</f>
        <v>0</v>
      </c>
      <c r="L207" s="168">
        <v>0</v>
      </c>
      <c r="M207" s="166">
        <f>G207*L207</f>
        <v>0</v>
      </c>
      <c r="N207" s="169">
        <v>20</v>
      </c>
      <c r="O207" s="170">
        <v>64</v>
      </c>
      <c r="P207" s="16" t="s">
        <v>107</v>
      </c>
    </row>
    <row r="208" spans="5:13" s="149" customFormat="1" ht="12.75" customHeight="1">
      <c r="E208" s="150" t="s">
        <v>84</v>
      </c>
      <c r="I208" s="151">
        <f>I14+I113+I200</f>
        <v>0</v>
      </c>
      <c r="K208" s="152">
        <f>K14+K113+K200</f>
        <v>292.32689218</v>
      </c>
      <c r="M208" s="152">
        <f>M14+M113+M200</f>
        <v>66.93923</v>
      </c>
    </row>
  </sheetData>
  <printOptions horizontalCentered="1"/>
  <pageMargins left="0.787401556968689" right="0.787401556968689" top="0.5905511975288391" bottom="0.5905511975288391" header="0" footer="0"/>
  <pageSetup fitToHeight="999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AAAA</cp:lastModifiedBy>
  <dcterms:created xsi:type="dcterms:W3CDTF">2010-09-13T13:09:54Z</dcterms:created>
  <dcterms:modified xsi:type="dcterms:W3CDTF">2010-11-29T17:57:08Z</dcterms:modified>
  <cp:category/>
  <cp:version/>
  <cp:contentType/>
  <cp:contentStatus/>
</cp:coreProperties>
</file>